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Y\Desktop\BMG\"/>
    </mc:Choice>
  </mc:AlternateContent>
  <bookViews>
    <workbookView xWindow="0" yWindow="0" windowWidth="20490" windowHeight="7350"/>
  </bookViews>
  <sheets>
    <sheet name="PRODUCTS LI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4" i="1" l="1"/>
  <c r="K34" i="1"/>
  <c r="I34" i="1"/>
  <c r="I14" i="1"/>
  <c r="G14" i="1"/>
  <c r="G12" i="1"/>
  <c r="I33" i="1" l="1"/>
  <c r="I31" i="1"/>
  <c r="I30" i="1"/>
  <c r="I29" i="1"/>
  <c r="I32" i="1"/>
  <c r="I28" i="1"/>
  <c r="I27" i="1"/>
  <c r="I26" i="1"/>
  <c r="I23" i="1"/>
  <c r="I21" i="1"/>
  <c r="I20" i="1"/>
  <c r="I19" i="1"/>
  <c r="I18" i="1"/>
  <c r="I17" i="1"/>
  <c r="K17" i="1" s="1"/>
  <c r="I16" i="1"/>
  <c r="I15" i="1"/>
  <c r="I22" i="1"/>
  <c r="I25" i="1"/>
  <c r="L24" i="1" l="1"/>
  <c r="I24" i="1" l="1"/>
  <c r="I13" i="1"/>
  <c r="I12" i="1"/>
  <c r="I11" i="1"/>
  <c r="I9" i="1"/>
  <c r="I8" i="1"/>
  <c r="I10" i="1" s="1"/>
  <c r="I7" i="1"/>
  <c r="I5" i="1"/>
  <c r="I4" i="1"/>
  <c r="I6" i="1" s="1"/>
  <c r="L31" i="1"/>
  <c r="L30" i="1"/>
  <c r="L29" i="1"/>
  <c r="L27" i="1"/>
  <c r="L25" i="1"/>
  <c r="L28" i="1"/>
  <c r="K4" i="1" l="1"/>
  <c r="L33" i="1"/>
  <c r="L32" i="1"/>
  <c r="L26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5" i="1"/>
  <c r="L7" i="1"/>
  <c r="L6" i="1"/>
  <c r="L4" i="1" l="1"/>
  <c r="K33" i="1" l="1"/>
  <c r="K32" i="1"/>
  <c r="K6" i="1" l="1"/>
  <c r="K10" i="1"/>
  <c r="K14" i="1"/>
  <c r="K15" i="1"/>
  <c r="K18" i="1"/>
  <c r="K19" i="1"/>
  <c r="K20" i="1"/>
  <c r="K21" i="1"/>
  <c r="K22" i="1"/>
  <c r="K23" i="1"/>
  <c r="K27" i="1"/>
  <c r="K31" i="1"/>
  <c r="K26" i="1"/>
  <c r="K25" i="1"/>
  <c r="K16" i="1"/>
  <c r="K13" i="1"/>
  <c r="K12" i="1"/>
  <c r="K11" i="1"/>
  <c r="K9" i="1"/>
  <c r="K8" i="1"/>
  <c r="K7" i="1"/>
  <c r="K5" i="1"/>
  <c r="K24" i="1"/>
  <c r="K30" i="1"/>
  <c r="K29" i="1"/>
  <c r="K28" i="1"/>
</calcChain>
</file>

<file path=xl/sharedStrings.xml><?xml version="1.0" encoding="utf-8"?>
<sst xmlns="http://schemas.openxmlformats.org/spreadsheetml/2006/main" count="173" uniqueCount="81">
  <si>
    <t>PRODUCT LIST</t>
  </si>
  <si>
    <t>No.</t>
  </si>
  <si>
    <t>Product description</t>
  </si>
  <si>
    <t>Packing specification</t>
  </si>
  <si>
    <t>Certificates</t>
  </si>
  <si>
    <t>Minimum qty order</t>
  </si>
  <si>
    <t>Product picture and picture name (as attached file)</t>
  </si>
  <si>
    <t xml:space="preserve">HACCP, Halal, ISO, </t>
  </si>
  <si>
    <t>Minimum: 500CTN</t>
  </si>
  <si>
    <t xml:space="preserve">Price FOB (Singapore port) </t>
  </si>
  <si>
    <t>Price net (without shipping fees) - FOB (HCM Port) - Unit price</t>
  </si>
  <si>
    <t>CBM</t>
  </si>
  <si>
    <t>SL</t>
  </si>
  <si>
    <t>TỔNG CBM</t>
  </si>
  <si>
    <t>NW</t>
  </si>
  <si>
    <t>ROASTED COFFEE BEANS ARABICA 250G</t>
  </si>
  <si>
    <t>ROASTED COFFEE BEANS ARABICA 500G</t>
  </si>
  <si>
    <t>ROASTED COFFEE BEANS ROBUSTA 250G</t>
  </si>
  <si>
    <t>ROASTED COFFEE BEANS ROBUSTA 500G</t>
  </si>
  <si>
    <t xml:space="preserve">ROASTED COFFEE BEANS PEABERRY (CULI) 250G </t>
  </si>
  <si>
    <t xml:space="preserve">ROASTED COFFEE BEANS PEABERRY (CULI) 500G </t>
  </si>
  <si>
    <t xml:space="preserve">ROASTED COFFEE BEANS MOKA 250G </t>
  </si>
  <si>
    <t xml:space="preserve">ROASTED COFFEE BEANS MOKA 500G </t>
  </si>
  <si>
    <t>ROASTED COFFEE BEANS HUONG CHON PREMIUM 250G</t>
  </si>
  <si>
    <t>GROUND COFFEE SANG 2 (250G)</t>
  </si>
  <si>
    <t>GROUND COFFEE HUONG CHON SOPHISTICATED 200g</t>
  </si>
  <si>
    <t xml:space="preserve">GROUND COFFEE HUONG CHON TRADITIONAL STRONG 200G
</t>
  </si>
  <si>
    <t>GROUND COFFEE HUONG CHON TRADITIONAL STRONG 300G</t>
  </si>
  <si>
    <t>GROUND COFFEE HUONG CHON SOPHISTICATED 300g</t>
  </si>
  <si>
    <r>
      <t xml:space="preserve">Company information:  BAN ME GOLD COMPANY LIMITED
Contact info: </t>
    </r>
    <r>
      <rPr>
        <sz val="13"/>
        <color theme="1"/>
        <rFont val="Calibri"/>
        <family val="2"/>
        <scheme val="minor"/>
      </rPr>
      <t xml:space="preserve">MR. HUY -  Position: Manager 
Tel: 
Email: </t>
    </r>
  </si>
  <si>
    <t>COFFEE GIFTBOX HONEY MOKA 150 G</t>
  </si>
  <si>
    <t>COFFEE GIFTBOX HUONG CHON PREMIUM 150 G</t>
  </si>
  <si>
    <t>DRIP COFFEE HUONG CHON TRADITIONAL STRONG 60G (6 SACHETS)</t>
  </si>
  <si>
    <t>SOUBLE VALENTINA (10 STICKS/BOX)</t>
  </si>
  <si>
    <t>SOUBLE COFFEE COCOFE' (10 STICKS/BOX)</t>
  </si>
  <si>
    <t>SOUBLE COFFEE CINNAMON (10STICKS/BOX)</t>
  </si>
  <si>
    <t>SOUBLE COFFEE-TEA MATCHA (10STICKS/BOX)</t>
  </si>
  <si>
    <t>Dimension (mm)</t>
  </si>
  <si>
    <t>12 sticks x 18g</t>
  </si>
  <si>
    <t>150 × 78 × 225</t>
  </si>
  <si>
    <t>142 × 50 × 260</t>
  </si>
  <si>
    <t>150 x 78 x 225</t>
  </si>
  <si>
    <t>105 x 85 x 125</t>
  </si>
  <si>
    <t>INSTANT COFFEE 3 IN 1 MIX SÁNG SỮA ĐÁ  216G</t>
  </si>
  <si>
    <t xml:space="preserve">SOUBLE BLACK COFFEE SANG ESPRESSO 20G </t>
  </si>
  <si>
    <t xml:space="preserve">COFFEE SINGLES SANG 140G </t>
  </si>
  <si>
    <r>
      <t xml:space="preserve">DRIP COFFEE </t>
    </r>
    <r>
      <rPr>
        <b/>
        <sz val="12"/>
        <color theme="1"/>
        <rFont val="Arial"/>
        <family val="2"/>
      </rPr>
      <t xml:space="preserve">SANG 100g </t>
    </r>
  </si>
  <si>
    <t xml:space="preserve">DRIP COFFEE HUONG CHON SOPHISTICATED 60G </t>
  </si>
  <si>
    <t xml:space="preserve">60 G(6 SACHETS) </t>
  </si>
  <si>
    <t>250g/bag</t>
  </si>
  <si>
    <t>500g/bag</t>
  </si>
  <si>
    <t>6 SACHETS x 10G</t>
  </si>
  <si>
    <t>COFFEE SINGLES HUONG CHON 75G</t>
  </si>
  <si>
    <t>10 Sticks × 16g</t>
  </si>
  <si>
    <t>200G/ box</t>
  </si>
  <si>
    <t>300G/box</t>
  </si>
  <si>
    <t xml:space="preserve"> 150 G/ box</t>
  </si>
  <si>
    <t xml:space="preserve">20 sachets X 7g </t>
  </si>
  <si>
    <t>15 sachets x 5g</t>
  </si>
  <si>
    <t>10 sachets  x 10g</t>
  </si>
  <si>
    <t>10 Sticks × 2g</t>
  </si>
  <si>
    <t>100 × 5 × 115</t>
  </si>
  <si>
    <t>100 × 5 × 127</t>
  </si>
  <si>
    <t>105 × 10 × 155</t>
  </si>
  <si>
    <t xml:space="preserve">
69 × 44 × 124</t>
  </si>
  <si>
    <t>69 × 44 × 195</t>
  </si>
  <si>
    <t>69 × 44 × 107</t>
  </si>
  <si>
    <t>83 × 5 × 110</t>
  </si>
  <si>
    <t>33 × 10 × 155</t>
  </si>
  <si>
    <t xml:space="preserve">
33 × 15 × 155</t>
  </si>
  <si>
    <t>43 × 12 × 155</t>
  </si>
  <si>
    <t>25 × 8 × 105</t>
  </si>
  <si>
    <t xml:space="preserve">ROASTED COFFEE BEANS HONEEY MOKA 250G </t>
  </si>
  <si>
    <t xml:space="preserve">ROASTED COFFEE BEANS HUONG CHON 250G </t>
  </si>
  <si>
    <t>1.19</t>
  </si>
  <si>
    <t>DRIP COFFEE HONEY MOKA 100g</t>
  </si>
  <si>
    <t>61 x 21 x 150</t>
  </si>
  <si>
    <t>MINI GIFT</t>
  </si>
  <si>
    <t xml:space="preserve">Free </t>
  </si>
  <si>
    <t>3 Sticks x 16 g +1  Stick x 18g</t>
  </si>
  <si>
    <t>stop for sell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</si>
</sst>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00"/>
    <numFmt numFmtId="165" formatCode="_(* #,##0.000_);_(* \(#,##0.000\);_(* &quot;-&quot;??_);_(@_)"/>
  </numFmts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3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sz val="13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Calibri"/>
      <family val="2"/>
      <scheme val="minor"/>
    </font>
    <font>
      <sz val="11"/>
      <color rgb="FF444444"/>
      <name val="Calibri"/>
      <family val="2"/>
      <scheme val="minor"/>
    </font>
    <font>
      <b/>
      <sz val="12"/>
      <name val="Times New Roman"/>
      <family val="1"/>
    </font>
    <font>
      <b/>
      <sz val="10.5"/>
      <color theme="0"/>
      <name val="Arial"/>
      <family val="2"/>
    </font>
    <font>
      <b/>
      <sz val="12"/>
      <color theme="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0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5" fontId="0" fillId="0" borderId="0" xfId="1" applyNumberFormat="1" applyFont="1"/>
    <xf numFmtId="165" fontId="0" fillId="0" borderId="1" xfId="1" applyNumberFormat="1" applyFont="1" applyBorder="1"/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165" fontId="0" fillId="0" borderId="3" xfId="1" applyNumberFormat="1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165" fontId="0" fillId="0" borderId="0" xfId="1" applyNumberFormat="1" applyFont="1" applyBorder="1"/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Alignment="1">
      <alignment wrapText="1"/>
    </xf>
    <xf numFmtId="0" fontId="11" fillId="0" borderId="0" xfId="0" applyFont="1" applyAlignment="1">
      <alignment horizontal="center"/>
    </xf>
    <xf numFmtId="43" fontId="0" fillId="0" borderId="0" xfId="0" applyNumberFormat="1" applyAlignment="1">
      <alignment horizontal="center"/>
    </xf>
    <xf numFmtId="0" fontId="8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/>
    <xf numFmtId="164" fontId="0" fillId="0" borderId="0" xfId="0" applyNumberFormat="1"/>
    <xf numFmtId="164" fontId="2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3" xfId="0" applyNumberFormat="1" applyBorder="1"/>
    <xf numFmtId="164" fontId="0" fillId="0" borderId="0" xfId="0" applyNumberFormat="1" applyBorder="1"/>
    <xf numFmtId="164" fontId="0" fillId="0" borderId="0" xfId="1" applyNumberFormat="1" applyFont="1" applyAlignment="1"/>
    <xf numFmtId="164" fontId="0" fillId="0" borderId="1" xfId="1" applyNumberFormat="1" applyFont="1" applyBorder="1" applyAlignment="1"/>
    <xf numFmtId="164" fontId="0" fillId="0" borderId="1" xfId="1" applyNumberFormat="1" applyFont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164" fontId="7" fillId="0" borderId="1" xfId="1" applyNumberFormat="1" applyFont="1" applyFill="1" applyBorder="1" applyAlignment="1">
      <alignment horizontal="center" wrapText="1"/>
    </xf>
    <xf numFmtId="164" fontId="6" fillId="0" borderId="3" xfId="1" applyNumberFormat="1" applyFont="1" applyBorder="1" applyAlignment="1">
      <alignment horizontal="center"/>
    </xf>
    <xf numFmtId="164" fontId="0" fillId="0" borderId="0" xfId="1" applyNumberFormat="1" applyFont="1" applyBorder="1" applyAlignment="1"/>
    <xf numFmtId="164" fontId="11" fillId="0" borderId="1" xfId="1" applyNumberFormat="1" applyFont="1" applyBorder="1" applyAlignment="1"/>
    <xf numFmtId="164" fontId="14" fillId="0" borderId="1" xfId="1" applyNumberFormat="1" applyFont="1" applyBorder="1" applyAlignment="1"/>
    <xf numFmtId="0" fontId="1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164" fontId="11" fillId="0" borderId="0" xfId="1" applyNumberFormat="1" applyFont="1" applyBorder="1" applyAlignment="1"/>
    <xf numFmtId="164" fontId="11" fillId="0" borderId="0" xfId="0" applyNumberFormat="1" applyFont="1" applyBorder="1"/>
    <xf numFmtId="165" fontId="11" fillId="0" borderId="0" xfId="1" applyNumberFormat="1" applyFont="1" applyBorder="1"/>
    <xf numFmtId="0" fontId="13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17" fillId="0" borderId="0" xfId="0" applyFont="1" applyAlignment="1">
      <alignment horizontal="center"/>
    </xf>
    <xf numFmtId="0" fontId="0" fillId="0" borderId="1" xfId="0" applyBorder="1"/>
    <xf numFmtId="0" fontId="13" fillId="0" borderId="3" xfId="0" applyFont="1" applyBorder="1" applyAlignment="1">
      <alignment horizontal="center" vertical="center" wrapText="1"/>
    </xf>
    <xf numFmtId="0" fontId="15" fillId="0" borderId="0" xfId="0" applyFont="1"/>
    <xf numFmtId="0" fontId="20" fillId="3" borderId="8" xfId="0" applyFont="1" applyFill="1" applyBorder="1" applyAlignment="1">
      <alignment horizontal="center" vertical="center" wrapText="1" readingOrder="1"/>
    </xf>
    <xf numFmtId="0" fontId="20" fillId="3" borderId="9" xfId="0" applyFont="1" applyFill="1" applyBorder="1" applyAlignment="1">
      <alignment horizontal="center" vertical="center" wrapText="1" readingOrder="1"/>
    </xf>
    <xf numFmtId="0" fontId="19" fillId="3" borderId="0" xfId="0" applyFont="1" applyFill="1" applyBorder="1" applyAlignment="1">
      <alignment horizontal="center" vertical="center" wrapText="1" readingOrder="1"/>
    </xf>
    <xf numFmtId="0" fontId="15" fillId="0" borderId="0" xfId="0" applyFont="1" applyBorder="1"/>
    <xf numFmtId="0" fontId="20" fillId="3" borderId="0" xfId="0" applyFont="1" applyFill="1" applyBorder="1" applyAlignment="1">
      <alignment horizontal="center" vertical="center" wrapText="1" readingOrder="1"/>
    </xf>
    <xf numFmtId="0" fontId="20" fillId="3" borderId="10" xfId="0" applyFont="1" applyFill="1" applyBorder="1" applyAlignment="1">
      <alignment horizontal="center" vertical="center" wrapText="1" readingOrder="1"/>
    </xf>
    <xf numFmtId="0" fontId="18" fillId="3" borderId="7" xfId="0" applyFont="1" applyFill="1" applyBorder="1" applyAlignment="1">
      <alignment horizontal="center" vertical="center" wrapText="1" readingOrder="1"/>
    </xf>
    <xf numFmtId="0" fontId="14" fillId="3" borderId="0" xfId="0" applyFont="1" applyFill="1"/>
    <xf numFmtId="0" fontId="18" fillId="3" borderId="8" xfId="0" applyFont="1" applyFill="1" applyBorder="1" applyAlignment="1">
      <alignment horizontal="center" vertical="center" wrapText="1" readingOrder="1"/>
    </xf>
    <xf numFmtId="0" fontId="18" fillId="3" borderId="9" xfId="0" applyFont="1" applyFill="1" applyBorder="1" applyAlignment="1">
      <alignment horizontal="center" vertical="center" wrapText="1" readingOrder="1"/>
    </xf>
    <xf numFmtId="0" fontId="18" fillId="3" borderId="0" xfId="0" applyFont="1" applyFill="1"/>
    <xf numFmtId="0" fontId="14" fillId="0" borderId="1" xfId="0" applyFont="1" applyBorder="1" applyAlignment="1">
      <alignment horizontal="center"/>
    </xf>
    <xf numFmtId="165" fontId="16" fillId="2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/>
    </xf>
    <xf numFmtId="43" fontId="21" fillId="0" borderId="1" xfId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43" fontId="21" fillId="0" borderId="1" xfId="1" quotePrefix="1" applyFont="1" applyBorder="1" applyAlignment="1">
      <alignment horizontal="center" vertical="center"/>
    </xf>
    <xf numFmtId="43" fontId="21" fillId="0" borderId="0" xfId="1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1" fillId="0" borderId="1" xfId="0" applyFont="1" applyBorder="1"/>
    <xf numFmtId="164" fontId="11" fillId="0" borderId="1" xfId="0" applyNumberFormat="1" applyFont="1" applyBorder="1"/>
    <xf numFmtId="0" fontId="11" fillId="0" borderId="1" xfId="0" applyFont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517070</xdr:colOff>
      <xdr:row>3</xdr:row>
      <xdr:rowOff>61418</xdr:rowOff>
    </xdr:from>
    <xdr:to>
      <xdr:col>3</xdr:col>
      <xdr:colOff>1306285</xdr:colOff>
      <xdr:row>3</xdr:row>
      <xdr:rowOff>1400653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C900CC29-BC85-4590-B6D4-7E7DD5294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7570" y="3735347"/>
          <a:ext cx="789215" cy="1339235"/>
        </a:xfrm>
        <a:prstGeom prst="rect">
          <a:avLst/>
        </a:prstGeom>
      </xdr:spPr>
    </xdr:pic>
    <xdr:clientData/>
  </xdr:twoCellAnchor>
  <xdr:twoCellAnchor editAs="oneCell">
    <xdr:from>
      <xdr:col>3</xdr:col>
      <xdr:colOff>503464</xdr:colOff>
      <xdr:row>5</xdr:row>
      <xdr:rowOff>27215</xdr:rowOff>
    </xdr:from>
    <xdr:to>
      <xdr:col>3</xdr:col>
      <xdr:colOff>1333500</xdr:colOff>
      <xdr:row>5</xdr:row>
      <xdr:rowOff>1444317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F5B8538F-08DB-434A-A492-EFE5C09DA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3964" y="6721929"/>
          <a:ext cx="830036" cy="1417102"/>
        </a:xfrm>
        <a:prstGeom prst="rect">
          <a:avLst/>
        </a:prstGeom>
      </xdr:spPr>
    </xdr:pic>
    <xdr:clientData/>
  </xdr:twoCellAnchor>
  <xdr:twoCellAnchor editAs="oneCell">
    <xdr:from>
      <xdr:col>3</xdr:col>
      <xdr:colOff>680357</xdr:colOff>
      <xdr:row>7</xdr:row>
      <xdr:rowOff>95251</xdr:rowOff>
    </xdr:from>
    <xdr:to>
      <xdr:col>3</xdr:col>
      <xdr:colOff>1494991</xdr:colOff>
      <xdr:row>7</xdr:row>
      <xdr:rowOff>1510392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6F30AB3F-4053-4835-B2DF-8152E14A4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0857" y="9810751"/>
          <a:ext cx="814634" cy="1415141"/>
        </a:xfrm>
        <a:prstGeom prst="rect">
          <a:avLst/>
        </a:prstGeom>
      </xdr:spPr>
    </xdr:pic>
    <xdr:clientData/>
  </xdr:twoCellAnchor>
  <xdr:twoCellAnchor editAs="oneCell">
    <xdr:from>
      <xdr:col>3</xdr:col>
      <xdr:colOff>598712</xdr:colOff>
      <xdr:row>9</xdr:row>
      <xdr:rowOff>20846</xdr:rowOff>
    </xdr:from>
    <xdr:to>
      <xdr:col>3</xdr:col>
      <xdr:colOff>1428748</xdr:colOff>
      <xdr:row>9</xdr:row>
      <xdr:rowOff>1486643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92A95A3F-B74F-489F-98D1-11EEA641E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9212" y="12757132"/>
          <a:ext cx="830036" cy="1465797"/>
        </a:xfrm>
        <a:prstGeom prst="rect">
          <a:avLst/>
        </a:prstGeom>
      </xdr:spPr>
    </xdr:pic>
    <xdr:clientData/>
  </xdr:twoCellAnchor>
  <xdr:oneCellAnchor>
    <xdr:from>
      <xdr:col>3</xdr:col>
      <xdr:colOff>519620</xdr:colOff>
      <xdr:row>10</xdr:row>
      <xdr:rowOff>1470399</xdr:rowOff>
    </xdr:from>
    <xdr:ext cx="990773" cy="1748931"/>
    <xdr:pic>
      <xdr:nvPicPr>
        <xdr:cNvPr id="51" name="Picture 50">
          <a:extLst>
            <a:ext uri="{FF2B5EF4-FFF2-40B4-BE49-F238E27FC236}">
              <a16:creationId xmlns:a16="http://schemas.microsoft.com/office/drawing/2014/main" id="{FBA06F8D-5662-4403-B440-CB330B7D5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20120" y="15717078"/>
          <a:ext cx="990773" cy="1748931"/>
        </a:xfrm>
        <a:prstGeom prst="rect">
          <a:avLst/>
        </a:prstGeom>
      </xdr:spPr>
    </xdr:pic>
    <xdr:clientData/>
  </xdr:oneCellAnchor>
  <xdr:twoCellAnchor editAs="oneCell">
    <xdr:from>
      <xdr:col>3</xdr:col>
      <xdr:colOff>499746</xdr:colOff>
      <xdr:row>4</xdr:row>
      <xdr:rowOff>95250</xdr:rowOff>
    </xdr:from>
    <xdr:to>
      <xdr:col>3</xdr:col>
      <xdr:colOff>1224643</xdr:colOff>
      <xdr:row>4</xdr:row>
      <xdr:rowOff>1456849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6D164154-C8B3-429D-80D7-22A06A753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0246" y="5279571"/>
          <a:ext cx="724897" cy="1361599"/>
        </a:xfrm>
        <a:prstGeom prst="rect">
          <a:avLst/>
        </a:prstGeom>
      </xdr:spPr>
    </xdr:pic>
    <xdr:clientData/>
  </xdr:twoCellAnchor>
  <xdr:twoCellAnchor editAs="oneCell">
    <xdr:from>
      <xdr:col>3</xdr:col>
      <xdr:colOff>598716</xdr:colOff>
      <xdr:row>6</xdr:row>
      <xdr:rowOff>51670</xdr:rowOff>
    </xdr:from>
    <xdr:to>
      <xdr:col>3</xdr:col>
      <xdr:colOff>1360714</xdr:colOff>
      <xdr:row>6</xdr:row>
      <xdr:rowOff>1498330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9EBF173-24B7-47E1-82B5-2623EA011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9216" y="8256777"/>
          <a:ext cx="761998" cy="1446660"/>
        </a:xfrm>
        <a:prstGeom prst="rect">
          <a:avLst/>
        </a:prstGeom>
      </xdr:spPr>
    </xdr:pic>
    <xdr:clientData/>
  </xdr:twoCellAnchor>
  <xdr:twoCellAnchor editAs="oneCell">
    <xdr:from>
      <xdr:col>3</xdr:col>
      <xdr:colOff>625929</xdr:colOff>
      <xdr:row>8</xdr:row>
      <xdr:rowOff>63867</xdr:rowOff>
    </xdr:from>
    <xdr:to>
      <xdr:col>3</xdr:col>
      <xdr:colOff>1360715</xdr:colOff>
      <xdr:row>8</xdr:row>
      <xdr:rowOff>1477183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F84B16FC-99AF-45CA-9621-EE81B1ADF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29" y="11289760"/>
          <a:ext cx="734786" cy="1413316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666751</xdr:colOff>
      <xdr:row>12</xdr:row>
      <xdr:rowOff>81643</xdr:rowOff>
    </xdr:from>
    <xdr:to>
      <xdr:col>3</xdr:col>
      <xdr:colOff>1524001</xdr:colOff>
      <xdr:row>12</xdr:row>
      <xdr:rowOff>1466460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2AE692C2-EC5C-4617-ACF6-CEA8F719C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1" y="17539607"/>
          <a:ext cx="857250" cy="13848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571502</xdr:colOff>
      <xdr:row>15</xdr:row>
      <xdr:rowOff>40823</xdr:rowOff>
    </xdr:from>
    <xdr:to>
      <xdr:col>3</xdr:col>
      <xdr:colOff>1402146</xdr:colOff>
      <xdr:row>16</xdr:row>
      <xdr:rowOff>-1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2" y="22029966"/>
          <a:ext cx="830644" cy="1469569"/>
        </a:xfrm>
        <a:prstGeom prst="rect">
          <a:avLst/>
        </a:prstGeom>
      </xdr:spPr>
    </xdr:pic>
    <xdr:clientData/>
  </xdr:twoCellAnchor>
  <xdr:twoCellAnchor editAs="oneCell">
    <xdr:from>
      <xdr:col>3</xdr:col>
      <xdr:colOff>585108</xdr:colOff>
      <xdr:row>16</xdr:row>
      <xdr:rowOff>3139</xdr:rowOff>
    </xdr:from>
    <xdr:to>
      <xdr:col>3</xdr:col>
      <xdr:colOff>1387930</xdr:colOff>
      <xdr:row>16</xdr:row>
      <xdr:rowOff>1423489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5608" y="23502675"/>
          <a:ext cx="802822" cy="1420350"/>
        </a:xfrm>
        <a:prstGeom prst="rect">
          <a:avLst/>
        </a:prstGeom>
      </xdr:spPr>
    </xdr:pic>
    <xdr:clientData/>
  </xdr:twoCellAnchor>
  <xdr:twoCellAnchor editAs="oneCell">
    <xdr:from>
      <xdr:col>3</xdr:col>
      <xdr:colOff>340178</xdr:colOff>
      <xdr:row>18</xdr:row>
      <xdr:rowOff>62976</xdr:rowOff>
    </xdr:from>
    <xdr:to>
      <xdr:col>3</xdr:col>
      <xdr:colOff>1265464</xdr:colOff>
      <xdr:row>18</xdr:row>
      <xdr:rowOff>1509035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0678" y="26583297"/>
          <a:ext cx="925286" cy="1446059"/>
        </a:xfrm>
        <a:prstGeom prst="rect">
          <a:avLst/>
        </a:prstGeom>
      </xdr:spPr>
    </xdr:pic>
    <xdr:clientData/>
  </xdr:twoCellAnchor>
  <xdr:twoCellAnchor editAs="oneCell">
    <xdr:from>
      <xdr:col>3</xdr:col>
      <xdr:colOff>530679</xdr:colOff>
      <xdr:row>17</xdr:row>
      <xdr:rowOff>121876</xdr:rowOff>
    </xdr:from>
    <xdr:to>
      <xdr:col>3</xdr:col>
      <xdr:colOff>1387929</xdr:colOff>
      <xdr:row>17</xdr:row>
      <xdr:rowOff>1469571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1179" y="25131805"/>
          <a:ext cx="857250" cy="1347695"/>
        </a:xfrm>
        <a:prstGeom prst="rect">
          <a:avLst/>
        </a:prstGeom>
      </xdr:spPr>
    </xdr:pic>
    <xdr:clientData/>
  </xdr:twoCellAnchor>
  <xdr:twoCellAnchor editAs="oneCell">
    <xdr:from>
      <xdr:col>3</xdr:col>
      <xdr:colOff>449036</xdr:colOff>
      <xdr:row>19</xdr:row>
      <xdr:rowOff>53399</xdr:rowOff>
    </xdr:from>
    <xdr:to>
      <xdr:col>3</xdr:col>
      <xdr:colOff>1211036</xdr:colOff>
      <xdr:row>19</xdr:row>
      <xdr:rowOff>1496786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9536" y="28084113"/>
          <a:ext cx="762000" cy="1443387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476251</xdr:colOff>
      <xdr:row>20</xdr:row>
      <xdr:rowOff>13608</xdr:rowOff>
    </xdr:from>
    <xdr:to>
      <xdr:col>3</xdr:col>
      <xdr:colOff>1251857</xdr:colOff>
      <xdr:row>20</xdr:row>
      <xdr:rowOff>1492047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29554715"/>
          <a:ext cx="775606" cy="1478439"/>
        </a:xfrm>
        <a:prstGeom prst="rect">
          <a:avLst/>
        </a:prstGeom>
      </xdr:spPr>
    </xdr:pic>
    <xdr:clientData/>
  </xdr:twoCellAnchor>
  <xdr:twoCellAnchor editAs="oneCell">
    <xdr:from>
      <xdr:col>3</xdr:col>
      <xdr:colOff>625930</xdr:colOff>
      <xdr:row>10</xdr:row>
      <xdr:rowOff>40821</xdr:rowOff>
    </xdr:from>
    <xdr:to>
      <xdr:col>3</xdr:col>
      <xdr:colOff>1360716</xdr:colOff>
      <xdr:row>10</xdr:row>
      <xdr:rowOff>1402284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30" y="14287500"/>
          <a:ext cx="734786" cy="1361463"/>
        </a:xfrm>
        <a:prstGeom prst="rect">
          <a:avLst/>
        </a:prstGeom>
      </xdr:spPr>
    </xdr:pic>
    <xdr:clientData/>
  </xdr:twoCellAnchor>
  <xdr:twoCellAnchor editAs="oneCell">
    <xdr:from>
      <xdr:col>3</xdr:col>
      <xdr:colOff>424080</xdr:colOff>
      <xdr:row>21</xdr:row>
      <xdr:rowOff>13607</xdr:rowOff>
    </xdr:from>
    <xdr:to>
      <xdr:col>3</xdr:col>
      <xdr:colOff>1447037</xdr:colOff>
      <xdr:row>21</xdr:row>
      <xdr:rowOff>1428750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424580" y="31065107"/>
          <a:ext cx="1022957" cy="141514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285750</xdr:colOff>
      <xdr:row>22</xdr:row>
      <xdr:rowOff>13607</xdr:rowOff>
    </xdr:from>
    <xdr:to>
      <xdr:col>3</xdr:col>
      <xdr:colOff>1700893</xdr:colOff>
      <xdr:row>22</xdr:row>
      <xdr:rowOff>1428750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0" y="32575500"/>
          <a:ext cx="1415143" cy="141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95251</xdr:colOff>
      <xdr:row>23</xdr:row>
      <xdr:rowOff>122465</xdr:rowOff>
    </xdr:from>
    <xdr:to>
      <xdr:col>3</xdr:col>
      <xdr:colOff>1773163</xdr:colOff>
      <xdr:row>23</xdr:row>
      <xdr:rowOff>1387929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1" y="34194751"/>
          <a:ext cx="1677912" cy="1265464"/>
        </a:xfrm>
        <a:prstGeom prst="rect">
          <a:avLst/>
        </a:prstGeom>
      </xdr:spPr>
    </xdr:pic>
    <xdr:clientData/>
  </xdr:twoCellAnchor>
  <xdr:twoCellAnchor editAs="oneCell">
    <xdr:from>
      <xdr:col>3</xdr:col>
      <xdr:colOff>108857</xdr:colOff>
      <xdr:row>24</xdr:row>
      <xdr:rowOff>13607</xdr:rowOff>
    </xdr:from>
    <xdr:to>
      <xdr:col>3</xdr:col>
      <xdr:colOff>1701181</xdr:colOff>
      <xdr:row>25</xdr:row>
      <xdr:rowOff>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9357" y="35596286"/>
          <a:ext cx="1592324" cy="1496785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272144</xdr:colOff>
      <xdr:row>25</xdr:row>
      <xdr:rowOff>68039</xdr:rowOff>
    </xdr:from>
    <xdr:to>
      <xdr:col>3</xdr:col>
      <xdr:colOff>1673678</xdr:colOff>
      <xdr:row>25</xdr:row>
      <xdr:rowOff>1469573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2644" y="37161110"/>
          <a:ext cx="1401534" cy="1401534"/>
        </a:xfrm>
        <a:prstGeom prst="rect">
          <a:avLst/>
        </a:prstGeom>
      </xdr:spPr>
    </xdr:pic>
    <xdr:clientData/>
  </xdr:twoCellAnchor>
  <xdr:twoCellAnchor editAs="oneCell">
    <xdr:from>
      <xdr:col>3</xdr:col>
      <xdr:colOff>136072</xdr:colOff>
      <xdr:row>26</xdr:row>
      <xdr:rowOff>68037</xdr:rowOff>
    </xdr:from>
    <xdr:to>
      <xdr:col>3</xdr:col>
      <xdr:colOff>1537607</xdr:colOff>
      <xdr:row>26</xdr:row>
      <xdr:rowOff>1469572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6572" y="38671501"/>
          <a:ext cx="1401535" cy="1401535"/>
        </a:xfrm>
        <a:prstGeom prst="rect">
          <a:avLst/>
        </a:prstGeom>
      </xdr:spPr>
    </xdr:pic>
    <xdr:clientData/>
  </xdr:twoCellAnchor>
  <xdr:twoCellAnchor editAs="oneCell">
    <xdr:from>
      <xdr:col>3</xdr:col>
      <xdr:colOff>312964</xdr:colOff>
      <xdr:row>27</xdr:row>
      <xdr:rowOff>108857</xdr:rowOff>
    </xdr:from>
    <xdr:to>
      <xdr:col>3</xdr:col>
      <xdr:colOff>1673679</xdr:colOff>
      <xdr:row>27</xdr:row>
      <xdr:rowOff>1469572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3464" y="40222714"/>
          <a:ext cx="1360715" cy="1360715"/>
        </a:xfrm>
        <a:prstGeom prst="rect">
          <a:avLst/>
        </a:prstGeom>
      </xdr:spPr>
    </xdr:pic>
    <xdr:clientData/>
  </xdr:twoCellAnchor>
  <xdr:twoCellAnchor editAs="oneCell">
    <xdr:from>
      <xdr:col>3</xdr:col>
      <xdr:colOff>435428</xdr:colOff>
      <xdr:row>28</xdr:row>
      <xdr:rowOff>13607</xdr:rowOff>
    </xdr:from>
    <xdr:to>
      <xdr:col>3</xdr:col>
      <xdr:colOff>1388596</xdr:colOff>
      <xdr:row>28</xdr:row>
      <xdr:rowOff>1426028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5928" y="41637857"/>
          <a:ext cx="953168" cy="1412421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29</xdr:row>
      <xdr:rowOff>1</xdr:rowOff>
    </xdr:from>
    <xdr:to>
      <xdr:col>3</xdr:col>
      <xdr:colOff>1347107</xdr:colOff>
      <xdr:row>29</xdr:row>
      <xdr:rowOff>1389101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0" y="43134644"/>
          <a:ext cx="966107" cy="1389100"/>
        </a:xfrm>
        <a:prstGeom prst="rect">
          <a:avLst/>
        </a:prstGeom>
      </xdr:spPr>
    </xdr:pic>
    <xdr:clientData/>
  </xdr:twoCellAnchor>
  <xdr:twoCellAnchor editAs="oneCell">
    <xdr:from>
      <xdr:col>3</xdr:col>
      <xdr:colOff>353787</xdr:colOff>
      <xdr:row>30</xdr:row>
      <xdr:rowOff>13608</xdr:rowOff>
    </xdr:from>
    <xdr:to>
      <xdr:col>3</xdr:col>
      <xdr:colOff>1326097</xdr:colOff>
      <xdr:row>30</xdr:row>
      <xdr:rowOff>1442357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287" y="44658644"/>
          <a:ext cx="972310" cy="1428749"/>
        </a:xfrm>
        <a:prstGeom prst="rect">
          <a:avLst/>
        </a:prstGeom>
      </xdr:spPr>
    </xdr:pic>
    <xdr:clientData/>
  </xdr:twoCellAnchor>
  <xdr:twoCellAnchor editAs="oneCell">
    <xdr:from>
      <xdr:col>3</xdr:col>
      <xdr:colOff>54428</xdr:colOff>
      <xdr:row>31</xdr:row>
      <xdr:rowOff>95251</xdr:rowOff>
    </xdr:from>
    <xdr:to>
      <xdr:col>3</xdr:col>
      <xdr:colOff>1808323</xdr:colOff>
      <xdr:row>31</xdr:row>
      <xdr:rowOff>1335823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4928" y="46250680"/>
          <a:ext cx="1753895" cy="1240572"/>
        </a:xfrm>
        <a:prstGeom prst="rect">
          <a:avLst/>
        </a:prstGeom>
      </xdr:spPr>
    </xdr:pic>
    <xdr:clientData/>
  </xdr:twoCellAnchor>
  <xdr:twoCellAnchor editAs="oneCell">
    <xdr:from>
      <xdr:col>3</xdr:col>
      <xdr:colOff>231321</xdr:colOff>
      <xdr:row>32</xdr:row>
      <xdr:rowOff>54431</xdr:rowOff>
    </xdr:from>
    <xdr:to>
      <xdr:col>3</xdr:col>
      <xdr:colOff>1728106</xdr:colOff>
      <xdr:row>32</xdr:row>
      <xdr:rowOff>1551216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1821" y="47720252"/>
          <a:ext cx="1496785" cy="1496785"/>
        </a:xfrm>
        <a:prstGeom prst="rect">
          <a:avLst/>
        </a:prstGeom>
      </xdr:spPr>
    </xdr:pic>
    <xdr:clientData/>
  </xdr:twoCellAnchor>
  <xdr:twoCellAnchor editAs="oneCell">
    <xdr:from>
      <xdr:col>3</xdr:col>
      <xdr:colOff>462643</xdr:colOff>
      <xdr:row>14</xdr:row>
      <xdr:rowOff>81645</xdr:rowOff>
    </xdr:from>
    <xdr:to>
      <xdr:col>3</xdr:col>
      <xdr:colOff>1510393</xdr:colOff>
      <xdr:row>14</xdr:row>
      <xdr:rowOff>1478645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3143" y="20560395"/>
          <a:ext cx="1047750" cy="1397000"/>
        </a:xfrm>
        <a:prstGeom prst="rect">
          <a:avLst/>
        </a:prstGeom>
      </xdr:spPr>
    </xdr:pic>
    <xdr:clientData/>
  </xdr:twoCellAnchor>
  <xdr:twoCellAnchor editAs="oneCell">
    <xdr:from>
      <xdr:col>3</xdr:col>
      <xdr:colOff>421822</xdr:colOff>
      <xdr:row>33</xdr:row>
      <xdr:rowOff>108856</xdr:rowOff>
    </xdr:from>
    <xdr:to>
      <xdr:col>3</xdr:col>
      <xdr:colOff>1534207</xdr:colOff>
      <xdr:row>33</xdr:row>
      <xdr:rowOff>1592035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4786" y="49421142"/>
          <a:ext cx="1112385" cy="1483179"/>
        </a:xfrm>
        <a:prstGeom prst="rect">
          <a:avLst/>
        </a:prstGeom>
      </xdr:spPr>
    </xdr:pic>
    <xdr:clientData/>
  </xdr:twoCellAnchor>
  <xdr:twoCellAnchor editAs="oneCell">
    <xdr:from>
      <xdr:col>3</xdr:col>
      <xdr:colOff>435430</xdr:colOff>
      <xdr:row>13</xdr:row>
      <xdr:rowOff>54429</xdr:rowOff>
    </xdr:from>
    <xdr:to>
      <xdr:col>3</xdr:col>
      <xdr:colOff>1524002</xdr:colOff>
      <xdr:row>13</xdr:row>
      <xdr:rowOff>1403855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8394" y="19022786"/>
          <a:ext cx="1088572" cy="1349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zoomScale="70" zoomScaleNormal="70" workbookViewId="0">
      <selection activeCell="N2" sqref="N2"/>
    </sheetView>
  </sheetViews>
  <sheetFormatPr defaultRowHeight="15" x14ac:dyDescent="0.25"/>
  <cols>
    <col min="1" max="1" width="6.28515625" style="8" customWidth="1"/>
    <col min="2" max="2" width="27.5703125" customWidth="1"/>
    <col min="3" max="3" width="27.85546875" bestFit="1" customWidth="1"/>
    <col min="4" max="4" width="27.7109375" customWidth="1"/>
    <col min="5" max="5" width="24" customWidth="1"/>
    <col min="6" max="6" width="27.28515625" customWidth="1"/>
    <col min="7" max="7" width="30" style="97" customWidth="1"/>
    <col min="8" max="8" width="25" customWidth="1"/>
    <col min="9" max="9" width="10.28515625" style="47" customWidth="1"/>
    <col min="10" max="10" width="9.5703125" customWidth="1"/>
    <col min="11" max="11" width="15.28515625" style="42" customWidth="1"/>
    <col min="12" max="12" width="9.5703125" style="18" customWidth="1"/>
    <col min="13" max="13" width="26.85546875" style="8" customWidth="1"/>
    <col min="14" max="14" width="15.7109375" bestFit="1" customWidth="1"/>
    <col min="15" max="15" width="13.140625" bestFit="1" customWidth="1"/>
  </cols>
  <sheetData>
    <row r="1" spans="1:13" ht="53.25" customHeight="1" x14ac:dyDescent="0.25">
      <c r="A1" s="84" t="s">
        <v>0</v>
      </c>
      <c r="B1" s="84"/>
      <c r="C1" s="84"/>
      <c r="D1" s="84"/>
      <c r="E1" s="84"/>
      <c r="F1" s="84"/>
      <c r="G1" s="84"/>
      <c r="H1" s="84"/>
    </row>
    <row r="2" spans="1:13" ht="157.5" customHeight="1" x14ac:dyDescent="0.25">
      <c r="A2" s="85" t="s">
        <v>29</v>
      </c>
      <c r="B2" s="86"/>
      <c r="C2" s="86"/>
      <c r="D2" s="87"/>
      <c r="E2" s="4"/>
      <c r="F2" s="6"/>
      <c r="G2" s="90"/>
      <c r="H2" s="3"/>
      <c r="I2" s="55"/>
      <c r="J2" s="98"/>
      <c r="K2" s="99"/>
      <c r="L2" s="98"/>
      <c r="M2" s="100"/>
    </row>
    <row r="3" spans="1:13" ht="78" customHeight="1" x14ac:dyDescent="0.25">
      <c r="A3" s="1" t="s">
        <v>1</v>
      </c>
      <c r="B3" s="7" t="s">
        <v>2</v>
      </c>
      <c r="C3" s="7" t="s">
        <v>3</v>
      </c>
      <c r="D3" s="7" t="s">
        <v>6</v>
      </c>
      <c r="E3" s="65" t="s">
        <v>4</v>
      </c>
      <c r="F3" s="65" t="s">
        <v>5</v>
      </c>
      <c r="G3" s="101" t="s">
        <v>10</v>
      </c>
      <c r="H3" s="7" t="s">
        <v>9</v>
      </c>
      <c r="I3" s="49" t="s">
        <v>11</v>
      </c>
      <c r="J3" s="1" t="s">
        <v>12</v>
      </c>
      <c r="K3" s="43" t="s">
        <v>13</v>
      </c>
      <c r="L3" s="83" t="s">
        <v>14</v>
      </c>
      <c r="M3" s="20" t="s">
        <v>37</v>
      </c>
    </row>
    <row r="4" spans="1:13" ht="119.25" customHeight="1" x14ac:dyDescent="0.25">
      <c r="A4" s="2">
        <v>1</v>
      </c>
      <c r="B4" s="12" t="s">
        <v>15</v>
      </c>
      <c r="C4" s="11" t="s">
        <v>49</v>
      </c>
      <c r="D4" s="21"/>
      <c r="E4" s="39" t="s">
        <v>7</v>
      </c>
      <c r="F4" s="39" t="s">
        <v>8</v>
      </c>
      <c r="G4" s="90">
        <v>3.71</v>
      </c>
      <c r="H4" s="3"/>
      <c r="I4" s="50">
        <f>0.15*0.078*0.255</f>
        <v>2.9835E-3</v>
      </c>
      <c r="J4" s="20">
        <v>2</v>
      </c>
      <c r="K4" s="44">
        <f>I4*J4</f>
        <v>5.9670000000000001E-3</v>
      </c>
      <c r="L4" s="19">
        <f>0.25*2</f>
        <v>0.5</v>
      </c>
      <c r="M4" s="20" t="s">
        <v>41</v>
      </c>
    </row>
    <row r="5" spans="1:13" ht="119.25" customHeight="1" x14ac:dyDescent="0.25">
      <c r="A5" s="2">
        <v>2</v>
      </c>
      <c r="B5" s="13" t="s">
        <v>16</v>
      </c>
      <c r="C5" s="11" t="s">
        <v>50</v>
      </c>
      <c r="D5" s="5"/>
      <c r="E5" s="5" t="s">
        <v>7</v>
      </c>
      <c r="F5" s="5" t="s">
        <v>8</v>
      </c>
      <c r="G5" s="90">
        <v>7.21</v>
      </c>
      <c r="H5" s="3"/>
      <c r="I5" s="50">
        <f>0.142*0.05*0.26</f>
        <v>1.846E-3</v>
      </c>
      <c r="J5" s="20">
        <v>2</v>
      </c>
      <c r="K5" s="44">
        <f t="shared" ref="K5:K31" si="0">J5*I5</f>
        <v>3.692E-3</v>
      </c>
      <c r="L5" s="19">
        <f>0.5*2</f>
        <v>1</v>
      </c>
      <c r="M5" s="20" t="s">
        <v>40</v>
      </c>
    </row>
    <row r="6" spans="1:13" ht="119.25" customHeight="1" x14ac:dyDescent="0.25">
      <c r="A6" s="2">
        <v>3</v>
      </c>
      <c r="B6" s="12" t="s">
        <v>17</v>
      </c>
      <c r="C6" s="11" t="s">
        <v>49</v>
      </c>
      <c r="D6" s="21"/>
      <c r="E6" s="5" t="s">
        <v>7</v>
      </c>
      <c r="F6" s="5" t="s">
        <v>8</v>
      </c>
      <c r="G6" s="90">
        <v>2.31</v>
      </c>
      <c r="H6" s="3"/>
      <c r="I6" s="51">
        <f>I4</f>
        <v>2.9835E-3</v>
      </c>
      <c r="J6" s="20">
        <v>2</v>
      </c>
      <c r="K6" s="44">
        <f t="shared" si="0"/>
        <v>5.9670000000000001E-3</v>
      </c>
      <c r="L6" s="19">
        <f>0.25*2</f>
        <v>0.5</v>
      </c>
      <c r="M6" s="20" t="s">
        <v>39</v>
      </c>
    </row>
    <row r="7" spans="1:13" ht="119.25" customHeight="1" x14ac:dyDescent="0.25">
      <c r="A7" s="2">
        <v>4</v>
      </c>
      <c r="B7" s="5" t="s">
        <v>18</v>
      </c>
      <c r="C7" s="11" t="s">
        <v>50</v>
      </c>
      <c r="D7" s="5"/>
      <c r="E7" s="5" t="s">
        <v>7</v>
      </c>
      <c r="F7" s="5" t="s">
        <v>8</v>
      </c>
      <c r="G7" s="90">
        <v>4.4800000000000004</v>
      </c>
      <c r="H7" s="3"/>
      <c r="I7" s="51">
        <f>0.142*0.05*0.26</f>
        <v>1.846E-3</v>
      </c>
      <c r="J7" s="20">
        <v>2</v>
      </c>
      <c r="K7" s="44">
        <f t="shared" si="0"/>
        <v>3.692E-3</v>
      </c>
      <c r="L7" s="19">
        <f>0.5*2</f>
        <v>1</v>
      </c>
      <c r="M7" s="20" t="s">
        <v>40</v>
      </c>
    </row>
    <row r="8" spans="1:13" ht="119.25" customHeight="1" x14ac:dyDescent="0.25">
      <c r="A8" s="2">
        <v>5</v>
      </c>
      <c r="B8" s="5" t="s">
        <v>19</v>
      </c>
      <c r="C8" s="11" t="s">
        <v>49</v>
      </c>
      <c r="D8" s="5"/>
      <c r="E8" s="5" t="s">
        <v>7</v>
      </c>
      <c r="F8" s="5" t="s">
        <v>8</v>
      </c>
      <c r="G8" s="90">
        <v>2.38</v>
      </c>
      <c r="H8" s="3"/>
      <c r="I8" s="51">
        <f>0.15*0.078*0.255</f>
        <v>2.9835E-3</v>
      </c>
      <c r="J8" s="20">
        <v>2</v>
      </c>
      <c r="K8" s="44">
        <f t="shared" si="0"/>
        <v>5.9670000000000001E-3</v>
      </c>
      <c r="L8" s="19">
        <f>0.25*2</f>
        <v>0.5</v>
      </c>
      <c r="M8" s="20" t="s">
        <v>39</v>
      </c>
    </row>
    <row r="9" spans="1:13" ht="119.25" customHeight="1" x14ac:dyDescent="0.25">
      <c r="A9" s="2">
        <v>6</v>
      </c>
      <c r="B9" s="5" t="s">
        <v>20</v>
      </c>
      <c r="C9" s="11" t="s">
        <v>50</v>
      </c>
      <c r="D9" s="5"/>
      <c r="E9" s="5" t="s">
        <v>7</v>
      </c>
      <c r="F9" s="5" t="s">
        <v>8</v>
      </c>
      <c r="G9" s="90">
        <v>4.62</v>
      </c>
      <c r="H9" s="3"/>
      <c r="I9" s="51">
        <f>0.142*0.05*0.26</f>
        <v>1.846E-3</v>
      </c>
      <c r="J9" s="20">
        <v>2</v>
      </c>
      <c r="K9" s="44">
        <f t="shared" si="0"/>
        <v>3.692E-3</v>
      </c>
      <c r="L9" s="19">
        <f>0.5*2</f>
        <v>1</v>
      </c>
      <c r="M9" s="20" t="s">
        <v>40</v>
      </c>
    </row>
    <row r="10" spans="1:13" ht="119.25" customHeight="1" x14ac:dyDescent="0.25">
      <c r="A10" s="2">
        <v>7</v>
      </c>
      <c r="B10" s="5" t="s">
        <v>21</v>
      </c>
      <c r="C10" s="11" t="s">
        <v>49</v>
      </c>
      <c r="D10" s="21"/>
      <c r="E10" s="5" t="s">
        <v>7</v>
      </c>
      <c r="F10" s="5" t="s">
        <v>8</v>
      </c>
      <c r="G10" s="90">
        <v>4.62</v>
      </c>
      <c r="H10" s="3"/>
      <c r="I10" s="51">
        <f>I8</f>
        <v>2.9835E-3</v>
      </c>
      <c r="J10" s="20">
        <v>2</v>
      </c>
      <c r="K10" s="44">
        <f t="shared" si="0"/>
        <v>5.9670000000000001E-3</v>
      </c>
      <c r="L10" s="19">
        <f>0.25*2</f>
        <v>0.5</v>
      </c>
      <c r="M10" s="20" t="s">
        <v>39</v>
      </c>
    </row>
    <row r="11" spans="1:13" ht="119.25" customHeight="1" x14ac:dyDescent="0.25">
      <c r="A11" s="2">
        <v>8</v>
      </c>
      <c r="B11" s="5" t="s">
        <v>22</v>
      </c>
      <c r="C11" s="11" t="s">
        <v>50</v>
      </c>
      <c r="D11" s="5"/>
      <c r="E11" s="5" t="s">
        <v>7</v>
      </c>
      <c r="F11" s="5" t="s">
        <v>8</v>
      </c>
      <c r="G11" s="90">
        <v>8.89</v>
      </c>
      <c r="H11" s="3"/>
      <c r="I11" s="51">
        <f>0.142*0.05*0.26</f>
        <v>1.846E-3</v>
      </c>
      <c r="J11" s="20">
        <v>2</v>
      </c>
      <c r="K11" s="44">
        <f t="shared" si="0"/>
        <v>3.692E-3</v>
      </c>
      <c r="L11" s="19">
        <f>0.5*2</f>
        <v>1</v>
      </c>
      <c r="M11" s="20" t="s">
        <v>40</v>
      </c>
    </row>
    <row r="12" spans="1:13" ht="134.25" customHeight="1" x14ac:dyDescent="0.25">
      <c r="A12" s="64">
        <v>9</v>
      </c>
      <c r="B12" s="39" t="s">
        <v>72</v>
      </c>
      <c r="C12" s="11" t="s">
        <v>49</v>
      </c>
      <c r="D12" s="5"/>
      <c r="E12" s="5" t="s">
        <v>7</v>
      </c>
      <c r="F12" s="5" t="s">
        <v>8</v>
      </c>
      <c r="G12" s="90">
        <f>11-3.3</f>
        <v>7.7</v>
      </c>
      <c r="H12" s="3"/>
      <c r="I12" s="51">
        <f>0.15*0.078*0.255</f>
        <v>2.9835E-3</v>
      </c>
      <c r="J12" s="20">
        <v>2</v>
      </c>
      <c r="K12" s="44">
        <f t="shared" si="0"/>
        <v>5.9670000000000001E-3</v>
      </c>
      <c r="L12" s="19">
        <f>0.5*2</f>
        <v>1</v>
      </c>
      <c r="M12" s="82" t="s">
        <v>41</v>
      </c>
    </row>
    <row r="13" spans="1:13" ht="119.25" customHeight="1" x14ac:dyDescent="0.25">
      <c r="A13" s="2">
        <v>10</v>
      </c>
      <c r="B13" s="5" t="s">
        <v>73</v>
      </c>
      <c r="C13" s="11" t="s">
        <v>49</v>
      </c>
      <c r="D13" s="5"/>
      <c r="E13" s="5" t="s">
        <v>7</v>
      </c>
      <c r="F13" s="5" t="s">
        <v>8</v>
      </c>
      <c r="G13" s="90">
        <v>6.09</v>
      </c>
      <c r="H13" s="3"/>
      <c r="I13" s="51">
        <f>0.15*0.078*0.255</f>
        <v>2.9835E-3</v>
      </c>
      <c r="J13" s="20">
        <v>2</v>
      </c>
      <c r="K13" s="44">
        <f t="shared" si="0"/>
        <v>5.9670000000000001E-3</v>
      </c>
      <c r="L13" s="19">
        <f>0.5*2</f>
        <v>1</v>
      </c>
      <c r="M13" s="20" t="s">
        <v>39</v>
      </c>
    </row>
    <row r="14" spans="1:13" ht="119.25" customHeight="1" x14ac:dyDescent="0.25">
      <c r="A14" s="64">
        <v>11</v>
      </c>
      <c r="B14" s="39" t="s">
        <v>23</v>
      </c>
      <c r="C14" s="11" t="s">
        <v>49</v>
      </c>
      <c r="D14" s="5"/>
      <c r="E14" s="5" t="s">
        <v>7</v>
      </c>
      <c r="F14" s="5" t="s">
        <v>8</v>
      </c>
      <c r="G14" s="90">
        <f>79-23.7</f>
        <v>55.3</v>
      </c>
      <c r="H14" s="3"/>
      <c r="I14" s="51">
        <f>0.15*0.078*0.255</f>
        <v>2.9835E-3</v>
      </c>
      <c r="J14" s="20">
        <v>2</v>
      </c>
      <c r="K14" s="44">
        <f t="shared" si="0"/>
        <v>5.9670000000000001E-3</v>
      </c>
      <c r="L14" s="19">
        <f>0.25*2</f>
        <v>0.5</v>
      </c>
      <c r="M14" s="20" t="s">
        <v>39</v>
      </c>
    </row>
    <row r="15" spans="1:13" ht="119.25" customHeight="1" x14ac:dyDescent="0.25">
      <c r="A15" s="64">
        <v>12</v>
      </c>
      <c r="B15" s="39" t="s">
        <v>24</v>
      </c>
      <c r="C15" s="11" t="s">
        <v>49</v>
      </c>
      <c r="D15" s="5"/>
      <c r="E15" s="5" t="s">
        <v>7</v>
      </c>
      <c r="F15" s="5" t="s">
        <v>8</v>
      </c>
      <c r="G15" s="91" t="s">
        <v>80</v>
      </c>
      <c r="H15" s="3"/>
      <c r="I15" s="51">
        <f>0.105*0.01*0.155</f>
        <v>1.6275E-4</v>
      </c>
      <c r="J15" s="20">
        <v>2</v>
      </c>
      <c r="K15" s="44">
        <f t="shared" si="0"/>
        <v>3.255E-4</v>
      </c>
      <c r="L15" s="19">
        <f>0.25*2</f>
        <v>0.5</v>
      </c>
      <c r="M15" s="20" t="s">
        <v>63</v>
      </c>
    </row>
    <row r="16" spans="1:13" ht="119.25" customHeight="1" x14ac:dyDescent="0.25">
      <c r="A16" s="2">
        <v>13</v>
      </c>
      <c r="B16" s="35" t="s">
        <v>26</v>
      </c>
      <c r="C16" s="10" t="s">
        <v>54</v>
      </c>
      <c r="D16" s="5"/>
      <c r="E16" s="5" t="s">
        <v>7</v>
      </c>
      <c r="F16" s="5" t="s">
        <v>8</v>
      </c>
      <c r="G16" s="90">
        <v>16.59</v>
      </c>
      <c r="H16" s="3"/>
      <c r="I16" s="51">
        <f>0.069*0.044*0.124</f>
        <v>3.7646400000000002E-4</v>
      </c>
      <c r="J16" s="20">
        <v>2</v>
      </c>
      <c r="K16" s="44">
        <f t="shared" si="0"/>
        <v>7.5292800000000004E-4</v>
      </c>
      <c r="L16" s="19">
        <f>0.2*2</f>
        <v>0.4</v>
      </c>
      <c r="M16" s="66" t="s">
        <v>64</v>
      </c>
    </row>
    <row r="17" spans="1:13" ht="119.25" customHeight="1" x14ac:dyDescent="0.25">
      <c r="A17" s="2">
        <v>14</v>
      </c>
      <c r="B17" s="5" t="s">
        <v>25</v>
      </c>
      <c r="C17" s="10" t="s">
        <v>54</v>
      </c>
      <c r="D17" s="10"/>
      <c r="E17" s="5" t="s">
        <v>7</v>
      </c>
      <c r="F17" s="5" t="s">
        <v>8</v>
      </c>
      <c r="G17" s="90">
        <v>16.59</v>
      </c>
      <c r="H17" s="3"/>
      <c r="I17" s="51">
        <f>0.069*0.044*0.124</f>
        <v>3.7646400000000002E-4</v>
      </c>
      <c r="J17" s="20">
        <v>2</v>
      </c>
      <c r="K17" s="44">
        <f>J17*I17</f>
        <v>7.5292800000000004E-4</v>
      </c>
      <c r="L17" s="19">
        <f>0.2*2</f>
        <v>0.4</v>
      </c>
      <c r="M17" s="66" t="s">
        <v>64</v>
      </c>
    </row>
    <row r="18" spans="1:13" ht="119.25" customHeight="1" x14ac:dyDescent="0.25">
      <c r="A18" s="64">
        <v>15</v>
      </c>
      <c r="B18" s="40" t="s">
        <v>27</v>
      </c>
      <c r="C18" s="10" t="s">
        <v>55</v>
      </c>
      <c r="D18" s="5"/>
      <c r="E18" s="5" t="s">
        <v>7</v>
      </c>
      <c r="F18" s="5" t="s">
        <v>8</v>
      </c>
      <c r="G18" s="90">
        <v>25.9</v>
      </c>
      <c r="H18" s="3"/>
      <c r="I18" s="48">
        <f>0.069*0.044*0.195</f>
        <v>5.9202000000000007E-4</v>
      </c>
      <c r="J18" s="20">
        <v>2</v>
      </c>
      <c r="K18" s="44">
        <f t="shared" si="0"/>
        <v>1.1840400000000001E-3</v>
      </c>
      <c r="L18" s="19">
        <f>0.3*2</f>
        <v>0.6</v>
      </c>
      <c r="M18" s="67" t="s">
        <v>65</v>
      </c>
    </row>
    <row r="19" spans="1:13" ht="119.25" customHeight="1" x14ac:dyDescent="0.25">
      <c r="A19" s="64">
        <v>16</v>
      </c>
      <c r="B19" s="39" t="s">
        <v>28</v>
      </c>
      <c r="C19" s="10" t="s">
        <v>55</v>
      </c>
      <c r="D19" s="5"/>
      <c r="E19" s="5" t="s">
        <v>7</v>
      </c>
      <c r="F19" s="5" t="s">
        <v>8</v>
      </c>
      <c r="G19" s="90">
        <v>25.9</v>
      </c>
      <c r="H19" s="3"/>
      <c r="I19" s="48">
        <f>0.069*0.044*0.195</f>
        <v>5.9202000000000007E-4</v>
      </c>
      <c r="J19" s="20">
        <v>2</v>
      </c>
      <c r="K19" s="44">
        <f t="shared" si="0"/>
        <v>1.1840400000000001E-3</v>
      </c>
      <c r="L19" s="19">
        <f>0.3*2</f>
        <v>0.6</v>
      </c>
      <c r="M19" s="67" t="s">
        <v>65</v>
      </c>
    </row>
    <row r="20" spans="1:13" ht="119.25" customHeight="1" x14ac:dyDescent="0.25">
      <c r="A20" s="2">
        <v>17</v>
      </c>
      <c r="B20" s="9" t="s">
        <v>30</v>
      </c>
      <c r="C20" s="10" t="s">
        <v>56</v>
      </c>
      <c r="D20" s="5"/>
      <c r="E20" s="5" t="s">
        <v>7</v>
      </c>
      <c r="F20" s="5" t="s">
        <v>8</v>
      </c>
      <c r="G20" s="90">
        <v>17.850000000000001</v>
      </c>
      <c r="H20" s="3"/>
      <c r="I20" s="56">
        <f>0.069*0.044*0.107</f>
        <v>3.2485199999999999E-4</v>
      </c>
      <c r="J20" s="20">
        <v>2</v>
      </c>
      <c r="K20" s="44">
        <f t="shared" si="0"/>
        <v>6.4970399999999997E-4</v>
      </c>
      <c r="L20" s="19">
        <f>0.15*2</f>
        <v>0.3</v>
      </c>
      <c r="M20" s="20" t="s">
        <v>66</v>
      </c>
    </row>
    <row r="21" spans="1:13" ht="119.25" customHeight="1" x14ac:dyDescent="0.25">
      <c r="A21" s="2">
        <v>18</v>
      </c>
      <c r="B21" s="9" t="s">
        <v>31</v>
      </c>
      <c r="C21" s="10" t="s">
        <v>56</v>
      </c>
      <c r="D21" s="5"/>
      <c r="E21" s="5" t="s">
        <v>7</v>
      </c>
      <c r="F21" s="5" t="s">
        <v>8</v>
      </c>
      <c r="G21" s="90">
        <v>38.08</v>
      </c>
      <c r="H21" s="3"/>
      <c r="I21" s="56">
        <f>0.069*0.044*0.107</f>
        <v>3.2485199999999999E-4</v>
      </c>
      <c r="J21" s="20">
        <v>2</v>
      </c>
      <c r="K21" s="44">
        <f t="shared" si="0"/>
        <v>6.4970399999999997E-4</v>
      </c>
      <c r="L21" s="19">
        <f>0.15*2</f>
        <v>0.3</v>
      </c>
      <c r="M21" s="67" t="s">
        <v>66</v>
      </c>
    </row>
    <row r="22" spans="1:13" ht="119.25" customHeight="1" x14ac:dyDescent="0.25">
      <c r="A22" s="2">
        <v>19</v>
      </c>
      <c r="B22" s="14" t="s">
        <v>32</v>
      </c>
      <c r="C22" s="10" t="s">
        <v>48</v>
      </c>
      <c r="D22" s="5"/>
      <c r="E22" s="5" t="s">
        <v>7</v>
      </c>
      <c r="F22" s="5" t="s">
        <v>8</v>
      </c>
      <c r="G22" s="90">
        <v>5.95</v>
      </c>
      <c r="H22" s="3"/>
      <c r="I22" s="48">
        <f>0.1*0.05*0.127</f>
        <v>6.3500000000000015E-4</v>
      </c>
      <c r="J22" s="20">
        <v>2</v>
      </c>
      <c r="K22" s="44">
        <f t="shared" si="0"/>
        <v>1.2700000000000003E-3</v>
      </c>
      <c r="L22" s="19">
        <f>0.06*2</f>
        <v>0.12</v>
      </c>
      <c r="M22" s="20" t="s">
        <v>62</v>
      </c>
    </row>
    <row r="23" spans="1:13" ht="119.25" customHeight="1" x14ac:dyDescent="0.25">
      <c r="A23" s="2">
        <v>20</v>
      </c>
      <c r="B23" s="14" t="s">
        <v>47</v>
      </c>
      <c r="C23" s="10" t="s">
        <v>51</v>
      </c>
      <c r="D23" s="5"/>
      <c r="E23" s="5" t="s">
        <v>7</v>
      </c>
      <c r="F23" s="5" t="s">
        <v>8</v>
      </c>
      <c r="G23" s="90">
        <v>5.95</v>
      </c>
      <c r="H23" s="3"/>
      <c r="I23" s="48">
        <f>0.1*0.05*0.127</f>
        <v>6.3500000000000015E-4</v>
      </c>
      <c r="J23" s="20">
        <v>2</v>
      </c>
      <c r="K23" s="44">
        <f t="shared" si="0"/>
        <v>1.2700000000000003E-3</v>
      </c>
      <c r="L23" s="19">
        <f>0.06*2</f>
        <v>0.12</v>
      </c>
      <c r="M23" s="20" t="s">
        <v>62</v>
      </c>
    </row>
    <row r="24" spans="1:13" ht="119.25" customHeight="1" x14ac:dyDescent="0.25">
      <c r="A24" s="64">
        <v>21</v>
      </c>
      <c r="B24" s="40" t="s">
        <v>75</v>
      </c>
      <c r="C24" s="16" t="s">
        <v>59</v>
      </c>
      <c r="D24" s="5"/>
      <c r="E24" s="5" t="s">
        <v>7</v>
      </c>
      <c r="F24" s="5" t="s">
        <v>8</v>
      </c>
      <c r="G24" s="90">
        <v>6.83</v>
      </c>
      <c r="H24" s="3"/>
      <c r="I24" s="52">
        <f>0.105*0.085*0.125</f>
        <v>1.1156250000000001E-3</v>
      </c>
      <c r="J24" s="20">
        <v>2</v>
      </c>
      <c r="K24" s="44">
        <f t="shared" si="0"/>
        <v>2.2312500000000002E-3</v>
      </c>
      <c r="L24" s="41">
        <f>0.1*2</f>
        <v>0.2</v>
      </c>
      <c r="M24" s="20" t="s">
        <v>42</v>
      </c>
    </row>
    <row r="25" spans="1:13" ht="119.25" customHeight="1" x14ac:dyDescent="0.25">
      <c r="A25" s="2">
        <v>22</v>
      </c>
      <c r="B25" s="15" t="s">
        <v>46</v>
      </c>
      <c r="C25" s="17" t="s">
        <v>59</v>
      </c>
      <c r="D25" s="5"/>
      <c r="E25" s="5" t="s">
        <v>7</v>
      </c>
      <c r="F25" s="5" t="s">
        <v>8</v>
      </c>
      <c r="G25" s="92">
        <v>2.59</v>
      </c>
      <c r="H25" s="3"/>
      <c r="I25" s="22">
        <f>0.1*0.05*0.115</f>
        <v>5.750000000000001E-4</v>
      </c>
      <c r="J25" s="20">
        <v>2</v>
      </c>
      <c r="K25" s="44">
        <f t="shared" si="0"/>
        <v>1.1500000000000002E-3</v>
      </c>
      <c r="L25" s="41">
        <f>0.1*2</f>
        <v>0.2</v>
      </c>
      <c r="M25" s="20" t="s">
        <v>61</v>
      </c>
    </row>
    <row r="26" spans="1:13" ht="119.25" customHeight="1" x14ac:dyDescent="0.25">
      <c r="A26" s="2">
        <v>23</v>
      </c>
      <c r="B26" s="15" t="s">
        <v>52</v>
      </c>
      <c r="C26" s="17" t="s">
        <v>58</v>
      </c>
      <c r="D26" s="5"/>
      <c r="E26" s="5" t="s">
        <v>7</v>
      </c>
      <c r="F26" s="5" t="s">
        <v>8</v>
      </c>
      <c r="G26" s="92">
        <v>9.0299999999999994</v>
      </c>
      <c r="H26" s="3"/>
      <c r="I26" s="22">
        <f>0.083*0.005*0.11</f>
        <v>4.5649999999999998E-5</v>
      </c>
      <c r="J26" s="20">
        <v>2</v>
      </c>
      <c r="K26" s="44">
        <f t="shared" si="0"/>
        <v>9.1299999999999997E-5</v>
      </c>
      <c r="L26" s="19">
        <f>0.075*2</f>
        <v>0.15</v>
      </c>
      <c r="M26" s="20" t="s">
        <v>67</v>
      </c>
    </row>
    <row r="27" spans="1:13" ht="119.25" customHeight="1" x14ac:dyDescent="0.25">
      <c r="A27" s="2">
        <v>24</v>
      </c>
      <c r="B27" s="9" t="s">
        <v>45</v>
      </c>
      <c r="C27" s="10" t="s">
        <v>57</v>
      </c>
      <c r="D27" s="5"/>
      <c r="E27" s="5" t="s">
        <v>7</v>
      </c>
      <c r="F27" s="5" t="s">
        <v>8</v>
      </c>
      <c r="G27" s="90">
        <v>3.64</v>
      </c>
      <c r="H27" s="3"/>
      <c r="I27" s="22">
        <f>0.083*0.005*0.11</f>
        <v>4.5649999999999998E-5</v>
      </c>
      <c r="J27" s="20">
        <v>2</v>
      </c>
      <c r="K27" s="44">
        <f t="shared" si="0"/>
        <v>9.1299999999999997E-5</v>
      </c>
      <c r="L27" s="19">
        <f>0.14*2</f>
        <v>0.28000000000000003</v>
      </c>
      <c r="M27" s="67" t="s">
        <v>67</v>
      </c>
    </row>
    <row r="28" spans="1:13" ht="119.25" customHeight="1" x14ac:dyDescent="0.25">
      <c r="A28" s="2">
        <v>25</v>
      </c>
      <c r="B28" s="9" t="s">
        <v>33</v>
      </c>
      <c r="C28" s="10" t="s">
        <v>53</v>
      </c>
      <c r="D28" s="5"/>
      <c r="E28" s="5" t="s">
        <v>7</v>
      </c>
      <c r="F28" s="5" t="s">
        <v>8</v>
      </c>
      <c r="G28" s="90">
        <v>1.47</v>
      </c>
      <c r="H28" s="3"/>
      <c r="I28" s="51">
        <f>0.033*0.01*0.155</f>
        <v>5.1149999999999996E-5</v>
      </c>
      <c r="J28" s="20">
        <v>2</v>
      </c>
      <c r="K28" s="44">
        <f t="shared" si="0"/>
        <v>1.0229999999999999E-4</v>
      </c>
      <c r="L28" s="41">
        <f>0.16*2</f>
        <v>0.32</v>
      </c>
      <c r="M28" s="20" t="s">
        <v>68</v>
      </c>
    </row>
    <row r="29" spans="1:13" ht="119.25" customHeight="1" x14ac:dyDescent="0.25">
      <c r="A29" s="2">
        <v>26</v>
      </c>
      <c r="B29" s="9" t="s">
        <v>34</v>
      </c>
      <c r="C29" s="10" t="s">
        <v>53</v>
      </c>
      <c r="D29" s="5"/>
      <c r="E29" s="5" t="s">
        <v>7</v>
      </c>
      <c r="F29" s="5" t="s">
        <v>8</v>
      </c>
      <c r="G29" s="90">
        <v>2.17</v>
      </c>
      <c r="H29" s="3"/>
      <c r="I29" s="51">
        <f>0.033*0.015*0.155</f>
        <v>7.6724999999999995E-5</v>
      </c>
      <c r="J29" s="20">
        <v>2</v>
      </c>
      <c r="K29" s="44">
        <f t="shared" si="0"/>
        <v>1.5344999999999999E-4</v>
      </c>
      <c r="L29" s="41">
        <f>0.16*2</f>
        <v>0.32</v>
      </c>
      <c r="M29" s="66" t="s">
        <v>69</v>
      </c>
    </row>
    <row r="30" spans="1:13" ht="119.25" customHeight="1" x14ac:dyDescent="0.25">
      <c r="A30" s="2">
        <v>27</v>
      </c>
      <c r="B30" s="9" t="s">
        <v>35</v>
      </c>
      <c r="C30" s="10" t="s">
        <v>53</v>
      </c>
      <c r="D30" s="5"/>
      <c r="E30" s="5" t="s">
        <v>7</v>
      </c>
      <c r="F30" s="5" t="s">
        <v>8</v>
      </c>
      <c r="G30" s="90">
        <v>2.4500000000000002</v>
      </c>
      <c r="H30" s="3"/>
      <c r="I30" s="51">
        <f>0.033*0.015*0.155</f>
        <v>7.6724999999999995E-5</v>
      </c>
      <c r="J30" s="20">
        <v>2</v>
      </c>
      <c r="K30" s="44">
        <f t="shared" si="0"/>
        <v>1.5344999999999999E-4</v>
      </c>
      <c r="L30" s="41">
        <f>0.16*2</f>
        <v>0.32</v>
      </c>
      <c r="M30" s="66" t="s">
        <v>69</v>
      </c>
    </row>
    <row r="31" spans="1:13" ht="119.25" customHeight="1" x14ac:dyDescent="0.25">
      <c r="A31" s="2">
        <v>28</v>
      </c>
      <c r="B31" s="9" t="s">
        <v>36</v>
      </c>
      <c r="C31" s="10" t="s">
        <v>53</v>
      </c>
      <c r="D31" s="5"/>
      <c r="E31" s="5" t="s">
        <v>7</v>
      </c>
      <c r="F31" s="5" t="s">
        <v>8</v>
      </c>
      <c r="G31" s="90">
        <v>2.31</v>
      </c>
      <c r="H31" s="3"/>
      <c r="I31" s="51">
        <f>0.033*0.015*0.155</f>
        <v>7.6724999999999995E-5</v>
      </c>
      <c r="J31" s="20">
        <v>2</v>
      </c>
      <c r="K31" s="44">
        <f t="shared" si="0"/>
        <v>1.5344999999999999E-4</v>
      </c>
      <c r="L31" s="41">
        <f>0.16*2</f>
        <v>0.32</v>
      </c>
      <c r="M31" s="66" t="s">
        <v>69</v>
      </c>
    </row>
    <row r="32" spans="1:13" ht="119.25" customHeight="1" x14ac:dyDescent="0.25">
      <c r="A32" s="69">
        <v>29</v>
      </c>
      <c r="B32" s="38" t="s">
        <v>43</v>
      </c>
      <c r="C32" s="23" t="s">
        <v>38</v>
      </c>
      <c r="D32" s="21"/>
      <c r="E32" s="21" t="s">
        <v>7</v>
      </c>
      <c r="F32" s="21" t="s">
        <v>8</v>
      </c>
      <c r="G32" s="93">
        <v>1.33</v>
      </c>
      <c r="H32" s="24"/>
      <c r="I32" s="53">
        <f>0.043*0.012*0.155</f>
        <v>7.997999999999999E-5</v>
      </c>
      <c r="J32" s="20">
        <v>2</v>
      </c>
      <c r="K32" s="45">
        <f>I32*J32</f>
        <v>1.5995999999999998E-4</v>
      </c>
      <c r="L32" s="25">
        <f>0.216*2</f>
        <v>0.432</v>
      </c>
      <c r="M32" s="20" t="s">
        <v>70</v>
      </c>
    </row>
    <row r="33" spans="1:21" ht="129.75" customHeight="1" x14ac:dyDescent="0.25">
      <c r="A33" s="64">
        <v>30</v>
      </c>
      <c r="B33" s="5" t="s">
        <v>44</v>
      </c>
      <c r="C33" s="11" t="s">
        <v>60</v>
      </c>
      <c r="D33" s="5"/>
      <c r="E33" s="21" t="s">
        <v>7</v>
      </c>
      <c r="F33" s="21" t="s">
        <v>8</v>
      </c>
      <c r="G33" s="94" t="s">
        <v>74</v>
      </c>
      <c r="H33" s="3"/>
      <c r="I33" s="48">
        <f>0.025*0.008*0.105</f>
        <v>2.0999999999999999E-5</v>
      </c>
      <c r="J33" s="20">
        <v>2</v>
      </c>
      <c r="K33" s="44">
        <f>I33*J33</f>
        <v>4.1999999999999998E-5</v>
      </c>
      <c r="L33" s="19">
        <f>0.02*2</f>
        <v>0.04</v>
      </c>
      <c r="M33" s="88" t="s">
        <v>71</v>
      </c>
    </row>
    <row r="34" spans="1:21" ht="134.25" customHeight="1" x14ac:dyDescent="0.25">
      <c r="A34" s="2">
        <v>31</v>
      </c>
      <c r="B34" s="39" t="s">
        <v>77</v>
      </c>
      <c r="C34" s="68" t="s">
        <v>79</v>
      </c>
      <c r="D34" s="5"/>
      <c r="E34" s="5" t="s">
        <v>7</v>
      </c>
      <c r="F34" s="5" t="s">
        <v>8</v>
      </c>
      <c r="G34" s="89" t="s">
        <v>78</v>
      </c>
      <c r="H34" s="3"/>
      <c r="I34" s="48">
        <f>0.061*0.021*0.15</f>
        <v>1.9215000000000001E-4</v>
      </c>
      <c r="J34" s="20">
        <v>50</v>
      </c>
      <c r="K34" s="44">
        <f>J34*I34</f>
        <v>9.6074999999999997E-3</v>
      </c>
      <c r="L34" s="19">
        <f>0.1*50</f>
        <v>5</v>
      </c>
      <c r="M34" s="20" t="s">
        <v>76</v>
      </c>
    </row>
    <row r="35" spans="1:21" ht="66.75" customHeight="1" x14ac:dyDescent="0.25">
      <c r="A35" s="26"/>
      <c r="B35" s="58"/>
      <c r="C35" s="59"/>
      <c r="D35" s="58"/>
      <c r="E35" s="58"/>
      <c r="F35" s="58"/>
      <c r="G35" s="95"/>
      <c r="H35" s="60"/>
      <c r="I35" s="61"/>
      <c r="J35" s="57"/>
      <c r="K35" s="62"/>
      <c r="L35" s="63"/>
      <c r="M35" s="36"/>
      <c r="N35" s="73"/>
      <c r="O35" s="73"/>
      <c r="P35" s="73"/>
      <c r="Q35" s="73"/>
      <c r="R35" s="73"/>
      <c r="S35" s="73"/>
      <c r="T35" s="73"/>
      <c r="U35" s="74"/>
    </row>
    <row r="36" spans="1:21" ht="119.25" customHeight="1" x14ac:dyDescent="0.25">
      <c r="A36" s="26"/>
      <c r="B36" s="31"/>
      <c r="C36" s="32"/>
      <c r="D36" s="27"/>
      <c r="E36" s="27"/>
      <c r="F36" s="27"/>
      <c r="G36" s="96"/>
      <c r="H36" s="28"/>
      <c r="I36" s="54"/>
      <c r="J36" s="29"/>
      <c r="K36" s="46"/>
      <c r="L36" s="30"/>
      <c r="N36" s="75"/>
      <c r="O36" s="75"/>
      <c r="P36" s="75"/>
      <c r="Q36" s="75"/>
      <c r="R36" s="75"/>
      <c r="S36" s="75"/>
      <c r="T36" s="75"/>
      <c r="U36" s="74"/>
    </row>
    <row r="37" spans="1:21" ht="119.25" customHeight="1" x14ac:dyDescent="0.25">
      <c r="A37" s="26"/>
      <c r="B37" s="31"/>
      <c r="C37" s="32"/>
      <c r="D37" s="27"/>
      <c r="E37" s="27"/>
      <c r="F37" s="27"/>
      <c r="G37" s="96"/>
      <c r="H37" s="28"/>
      <c r="I37" s="54"/>
      <c r="J37" s="29"/>
      <c r="K37" s="46"/>
      <c r="L37" s="30"/>
      <c r="N37" s="75"/>
      <c r="O37" s="75"/>
      <c r="P37" s="75"/>
      <c r="Q37" s="75"/>
      <c r="R37" s="75"/>
      <c r="S37" s="75"/>
      <c r="T37" s="75"/>
      <c r="U37" s="74"/>
    </row>
    <row r="38" spans="1:21" ht="115.5" customHeight="1" x14ac:dyDescent="0.25">
      <c r="A38" s="26"/>
      <c r="B38" s="31"/>
      <c r="C38" s="32"/>
      <c r="D38" s="33"/>
      <c r="E38" s="27"/>
      <c r="F38" s="27"/>
      <c r="G38" s="96"/>
      <c r="H38" s="28"/>
      <c r="I38" s="54"/>
      <c r="J38" s="29"/>
      <c r="K38" s="46"/>
      <c r="L38" s="30"/>
      <c r="N38" s="74"/>
      <c r="O38" s="74"/>
      <c r="P38" s="74"/>
      <c r="Q38" s="74"/>
      <c r="R38" s="74"/>
      <c r="S38" s="74"/>
      <c r="T38" s="74"/>
      <c r="U38" s="74"/>
    </row>
    <row r="39" spans="1:21" ht="81" customHeight="1" thickBot="1" x14ac:dyDescent="0.3">
      <c r="A39" s="26"/>
      <c r="B39" s="31"/>
      <c r="C39" s="32"/>
      <c r="D39" s="34"/>
      <c r="E39" s="27"/>
      <c r="F39" s="27"/>
      <c r="G39" s="96"/>
      <c r="H39" s="34"/>
      <c r="I39" s="54"/>
      <c r="J39" s="34"/>
      <c r="K39" s="46"/>
      <c r="L39" s="30"/>
      <c r="M39" s="37"/>
      <c r="N39" s="76"/>
      <c r="O39" s="76"/>
      <c r="P39" s="70"/>
      <c r="Q39" s="70"/>
      <c r="R39" s="70"/>
      <c r="S39" s="70"/>
      <c r="T39" s="70"/>
      <c r="U39" s="70"/>
    </row>
    <row r="40" spans="1:21" ht="31.5" customHeight="1" thickTop="1" thickBot="1" x14ac:dyDescent="0.3">
      <c r="N40" s="71"/>
      <c r="O40" s="71"/>
      <c r="P40" s="70"/>
      <c r="Q40" s="70"/>
      <c r="R40" s="70"/>
      <c r="S40" s="70"/>
      <c r="T40" s="70"/>
      <c r="U40" s="70"/>
    </row>
    <row r="41" spans="1:21" ht="33.75" customHeight="1" thickBot="1" x14ac:dyDescent="0.3">
      <c r="N41" s="72"/>
      <c r="O41" s="72"/>
      <c r="P41" s="70"/>
      <c r="Q41" s="70"/>
      <c r="R41" s="70"/>
      <c r="S41" s="70"/>
      <c r="T41" s="70"/>
      <c r="U41" s="70"/>
    </row>
    <row r="42" spans="1:21" ht="39" customHeight="1" thickBot="1" x14ac:dyDescent="0.3">
      <c r="N42" s="70"/>
      <c r="O42" s="70"/>
      <c r="P42" s="70"/>
      <c r="Q42" s="70"/>
      <c r="R42" s="70"/>
      <c r="S42" s="70"/>
      <c r="T42" s="70"/>
      <c r="U42" s="70"/>
    </row>
    <row r="43" spans="1:21" ht="16.5" thickBot="1" x14ac:dyDescent="0.3">
      <c r="N43" s="77"/>
      <c r="O43" s="78"/>
      <c r="P43" s="78"/>
      <c r="Q43" s="70"/>
      <c r="R43" s="70"/>
      <c r="S43" s="70"/>
      <c r="T43" s="70"/>
      <c r="U43" s="70"/>
    </row>
    <row r="44" spans="1:21" ht="31.5" customHeight="1" thickTop="1" thickBot="1" x14ac:dyDescent="0.3">
      <c r="N44" s="79"/>
      <c r="O44" s="78"/>
      <c r="P44" s="78"/>
      <c r="Q44" s="70"/>
      <c r="R44" s="70"/>
      <c r="S44" s="70"/>
      <c r="T44" s="70"/>
      <c r="U44" s="70"/>
    </row>
    <row r="45" spans="1:21" ht="16.5" thickBot="1" x14ac:dyDescent="0.3">
      <c r="N45" s="80"/>
      <c r="O45" s="78"/>
      <c r="P45" s="78"/>
      <c r="Q45" s="70"/>
      <c r="R45" s="70"/>
      <c r="S45" s="70"/>
      <c r="T45" s="70"/>
      <c r="U45" s="70"/>
    </row>
    <row r="46" spans="1:21" ht="40.5" customHeight="1" thickBot="1" x14ac:dyDescent="0.3">
      <c r="N46" s="78"/>
      <c r="O46" s="78"/>
      <c r="P46" s="78"/>
      <c r="Q46" s="70"/>
      <c r="R46" s="70"/>
      <c r="S46" s="70"/>
      <c r="T46" s="70"/>
      <c r="U46" s="70"/>
    </row>
    <row r="47" spans="1:21" ht="16.5" thickBot="1" x14ac:dyDescent="0.3">
      <c r="N47" s="77"/>
      <c r="O47" s="81"/>
      <c r="P47" s="78"/>
      <c r="Q47" s="70"/>
      <c r="R47" s="70"/>
      <c r="S47" s="70"/>
      <c r="T47" s="70"/>
      <c r="U47" s="70"/>
    </row>
    <row r="48" spans="1:21" ht="32.25" customHeight="1" thickTop="1" thickBot="1" x14ac:dyDescent="0.3">
      <c r="N48" s="79"/>
      <c r="O48" s="81"/>
      <c r="P48" s="78"/>
      <c r="Q48" s="70"/>
      <c r="R48" s="70"/>
      <c r="S48" s="70"/>
      <c r="T48" s="70"/>
      <c r="U48" s="70"/>
    </row>
    <row r="49" spans="14:21" ht="33" customHeight="1" thickBot="1" x14ac:dyDescent="0.3">
      <c r="N49" s="80"/>
      <c r="O49" s="81"/>
      <c r="P49" s="78"/>
      <c r="Q49" s="70"/>
      <c r="R49" s="70"/>
      <c r="S49" s="70"/>
      <c r="T49" s="70"/>
      <c r="U49" s="70"/>
    </row>
    <row r="50" spans="14:21" ht="40.5" customHeight="1" thickBot="1" x14ac:dyDescent="0.3">
      <c r="N50" s="81"/>
      <c r="O50" s="81"/>
      <c r="P50" s="78"/>
      <c r="Q50" s="70"/>
      <c r="R50" s="70"/>
      <c r="S50" s="70"/>
      <c r="T50" s="70"/>
      <c r="U50" s="70"/>
    </row>
    <row r="51" spans="14:21" ht="16.5" thickBot="1" x14ac:dyDescent="0.3">
      <c r="N51" s="77"/>
      <c r="O51" s="77"/>
      <c r="P51" s="78"/>
      <c r="Q51" s="70"/>
      <c r="R51" s="70"/>
      <c r="S51" s="70"/>
      <c r="T51" s="70"/>
      <c r="U51" s="70"/>
    </row>
    <row r="52" spans="14:21" ht="44.25" customHeight="1" thickTop="1" thickBot="1" x14ac:dyDescent="0.3">
      <c r="N52" s="79"/>
      <c r="O52" s="79"/>
      <c r="P52" s="78"/>
      <c r="Q52" s="70"/>
      <c r="R52" s="70"/>
      <c r="S52" s="70"/>
      <c r="T52" s="70"/>
      <c r="U52" s="70"/>
    </row>
    <row r="53" spans="14:21" ht="30.75" customHeight="1" thickBot="1" x14ac:dyDescent="0.3">
      <c r="N53" s="80"/>
      <c r="O53" s="80"/>
      <c r="P53" s="78"/>
      <c r="Q53" s="70"/>
      <c r="R53" s="70"/>
      <c r="S53" s="70"/>
      <c r="T53" s="70"/>
      <c r="U53" s="70"/>
    </row>
    <row r="54" spans="14:21" x14ac:dyDescent="0.25">
      <c r="N54" s="70"/>
      <c r="O54" s="70"/>
      <c r="P54" s="70"/>
      <c r="Q54" s="70"/>
      <c r="R54" s="70"/>
      <c r="S54" s="70"/>
      <c r="T54" s="70"/>
      <c r="U54" s="70"/>
    </row>
    <row r="55" spans="14:21" x14ac:dyDescent="0.25">
      <c r="N55" s="70"/>
      <c r="O55" s="70"/>
      <c r="P55" s="70"/>
      <c r="Q55" s="70"/>
      <c r="R55" s="70"/>
      <c r="S55" s="70"/>
      <c r="T55" s="70"/>
      <c r="U55" s="70"/>
    </row>
  </sheetData>
  <mergeCells count="2">
    <mergeCell ref="A1:H1"/>
    <mergeCell ref="A2:D2"/>
  </mergeCells>
  <pageMargins left="0.7" right="0.7" top="0.75" bottom="0.75" header="0.3" footer="0.3"/>
  <pageSetup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SONY</cp:lastModifiedBy>
  <dcterms:created xsi:type="dcterms:W3CDTF">2021-03-11T09:03:31Z</dcterms:created>
  <dcterms:modified xsi:type="dcterms:W3CDTF">2021-08-19T08:34:48Z</dcterms:modified>
</cp:coreProperties>
</file>