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20490" windowHeight="73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9" i="1" l="1"/>
  <c r="L17" i="1" l="1"/>
  <c r="L8" i="1"/>
  <c r="L7" i="1"/>
  <c r="L6" i="1"/>
  <c r="L5" i="1"/>
  <c r="L37" i="1"/>
  <c r="L38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5" i="1"/>
  <c r="L16" i="1"/>
  <c r="L14" i="1"/>
  <c r="L13" i="1"/>
  <c r="L12" i="1"/>
  <c r="L11" i="1"/>
  <c r="L10" i="1"/>
  <c r="L9" i="1"/>
  <c r="L4" i="1"/>
  <c r="K6" i="1"/>
  <c r="K10" i="1"/>
  <c r="K14" i="1"/>
  <c r="K15" i="1"/>
  <c r="K18" i="1"/>
  <c r="K19" i="1"/>
  <c r="K20" i="1"/>
  <c r="K21" i="1"/>
  <c r="K22" i="1"/>
  <c r="K23" i="1"/>
  <c r="K27" i="1"/>
  <c r="K31" i="1"/>
  <c r="K33" i="1"/>
  <c r="K34" i="1"/>
  <c r="K35" i="1"/>
  <c r="K36" i="1"/>
  <c r="K37" i="1"/>
  <c r="K38" i="1"/>
  <c r="I26" i="1"/>
  <c r="K26" i="1" s="1"/>
  <c r="I25" i="1"/>
  <c r="K25" i="1" s="1"/>
  <c r="I14" i="1"/>
  <c r="I15" i="1" s="1"/>
  <c r="I16" i="1" s="1"/>
  <c r="K16" i="1" s="1"/>
  <c r="I13" i="1"/>
  <c r="K13" i="1" s="1"/>
  <c r="I12" i="1"/>
  <c r="K12" i="1" s="1"/>
  <c r="I11" i="1"/>
  <c r="K11" i="1" s="1"/>
  <c r="I10" i="1"/>
  <c r="I9" i="1"/>
  <c r="K9" i="1" s="1"/>
  <c r="I8" i="1"/>
  <c r="K8" i="1" s="1"/>
  <c r="I7" i="1"/>
  <c r="K7" i="1" s="1"/>
  <c r="I6" i="1"/>
  <c r="I5" i="1"/>
  <c r="K5" i="1" s="1"/>
  <c r="I4" i="1"/>
  <c r="K4" i="1" s="1"/>
  <c r="I24" i="1"/>
  <c r="K24" i="1" s="1"/>
  <c r="I31" i="1"/>
  <c r="I30" i="1"/>
  <c r="K30" i="1" s="1"/>
  <c r="I29" i="1"/>
  <c r="K29" i="1" s="1"/>
  <c r="I28" i="1"/>
  <c r="K28" i="1" s="1"/>
  <c r="I27" i="1"/>
  <c r="C15" i="1"/>
  <c r="C16" i="1" s="1"/>
  <c r="C13" i="1"/>
  <c r="L39" i="1" l="1"/>
  <c r="K39" i="1"/>
</calcChain>
</file>

<file path=xl/sharedStrings.xml><?xml version="1.0" encoding="utf-8"?>
<sst xmlns="http://schemas.openxmlformats.org/spreadsheetml/2006/main" count="155" uniqueCount="64">
  <si>
    <t>No.</t>
  </si>
  <si>
    <t>Product description</t>
  </si>
  <si>
    <t>Packing specification</t>
  </si>
  <si>
    <t>Certificates</t>
  </si>
  <si>
    <t>Minimum qty order</t>
  </si>
  <si>
    <t>Product picture and picture name (as attached file)</t>
  </si>
  <si>
    <t xml:space="preserve">HACCP, Halal, ISO, </t>
  </si>
  <si>
    <t>Minimum: 500CTN</t>
  </si>
  <si>
    <t xml:space="preserve">Price FOB (Singapore port) </t>
  </si>
  <si>
    <t>Price net (without shipping fees) - FOB (HCM Port) - Unit price</t>
  </si>
  <si>
    <t>Peppie Butter Milk Chocolate Pie</t>
  </si>
  <si>
    <t>Peppie Vanilla Milk chocolate Pie</t>
  </si>
  <si>
    <t>Peppie Strawberry Milk Chocolate Pie</t>
  </si>
  <si>
    <t>Peppie Vanilla Milk Chocolate Pie</t>
  </si>
  <si>
    <t>Peppie Pandan Chocolate Pie</t>
  </si>
  <si>
    <t>Peppie Coconut Milk Chocolate Pie</t>
  </si>
  <si>
    <t xml:space="preserve">Peppie Butter Milk Chocolate Pie </t>
  </si>
  <si>
    <t xml:space="preserve">Peppie Vanilla Milk Chocolate Pie </t>
  </si>
  <si>
    <t>Richy Milk Chocolate Oatmeal Bag</t>
  </si>
  <si>
    <t>Fiano Oatmeal Chocolate Milk Flavor</t>
  </si>
  <si>
    <t>Richy Chocolates Oatmeal Assortment Tin</t>
  </si>
  <si>
    <t>250g x 20 bags</t>
  </si>
  <si>
    <t>100g x 48 boxes</t>
  </si>
  <si>
    <t>368g x 8 tin boxes</t>
  </si>
  <si>
    <t>20g x 12 packs x 14 boxes</t>
  </si>
  <si>
    <t>20g x 6 packs x 24 boxes</t>
  </si>
  <si>
    <t>18g x 20 packs x 12 trays</t>
  </si>
  <si>
    <t>18g x 12 packs x 20 bags</t>
  </si>
  <si>
    <t>134g x 12 bags</t>
  </si>
  <si>
    <t>145g x 12 bags</t>
  </si>
  <si>
    <t>JIN JU Rice Cracker - BBQ pepper steak flavor</t>
  </si>
  <si>
    <t xml:space="preserve">JIN JU Green Rice Flakes with Milk Flavour Rice Cracker </t>
  </si>
  <si>
    <t>Merry Hana Composite (Mix biscuit and waffles)</t>
  </si>
  <si>
    <t>Merry Haru Composite (Mix biscuit and waffles)</t>
  </si>
  <si>
    <t xml:space="preserve">333g x 8 tin boxes
</t>
  </si>
  <si>
    <t>Merry Cream Filled Wafer - can
(vanilla/chocolate/orange)</t>
  </si>
  <si>
    <t>RichCafe-Instant Coffee 3 IN 1</t>
  </si>
  <si>
    <t>RichCafe-Cappuccino</t>
  </si>
  <si>
    <t>208 x 12 cans</t>
  </si>
  <si>
    <t>18g x 12 sticks x 24 boxes</t>
  </si>
  <si>
    <t>681g x 8 tin boxes</t>
  </si>
  <si>
    <t>454g x 12 tin boxes</t>
  </si>
  <si>
    <t>162g x 24 tin boxes</t>
  </si>
  <si>
    <t>Majestic Gold Butter Cookies</t>
  </si>
  <si>
    <t xml:space="preserve">Dorati_Strawberry Biscuit Stick </t>
  </si>
  <si>
    <t>Dorati_Banana Biscuit Stick</t>
  </si>
  <si>
    <t>Dorati_ Butter Milk Biscuit Stick</t>
  </si>
  <si>
    <t>Dorati_ BBQ Biscuit Stick</t>
  </si>
  <si>
    <t>40g x 60 boxes</t>
  </si>
  <si>
    <t>Majestic Almond Waffles Cookie 
(15g x 10 packs)</t>
  </si>
  <si>
    <t>Majestic Coconut Waffles Cookie 
(15g x 10 packs)</t>
  </si>
  <si>
    <t>Majestic Sesame Waffles Cookie
(15g x 10 packs)</t>
  </si>
  <si>
    <t>150g x 24 bags</t>
  </si>
  <si>
    <t>CBM</t>
  </si>
  <si>
    <t>SL</t>
  </si>
  <si>
    <t>TỔNG CBM</t>
  </si>
  <si>
    <t>NW</t>
  </si>
  <si>
    <t>20g x 3 packs x 48 boxes</t>
  </si>
  <si>
    <r>
      <t xml:space="preserve">Company information:  RICHY FOOD SOUTHERN JOINT STOCK COMPANY
Contact info: </t>
    </r>
    <r>
      <rPr>
        <sz val="13"/>
        <color theme="1"/>
        <rFont val="Calibri"/>
        <family val="2"/>
        <scheme val="minor"/>
      </rPr>
      <t>Ms Alice -  position: Southeast Asia Account Manager 
Tel: +84934019219
Email: quynhltg@richy.com.vn</t>
    </r>
  </si>
  <si>
    <t>Dorati_ Chocolate Biscuit Stick</t>
  </si>
  <si>
    <t>Dorati_ Lemon Biscuit Stick</t>
  </si>
  <si>
    <t>Merry milk bisucuit 225g</t>
  </si>
  <si>
    <t>255g x 16 boxes</t>
  </si>
  <si>
    <t>RICHY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</si>
</sst>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00"/>
    <numFmt numFmtId="165" formatCode="_(* #,##0.000_);_(* \(#,##0.000\);_(* &quot;-&quot;??_);_(@_)"/>
  </numFmts>
  <fonts count="9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indexed="8"/>
      <name val="Arial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0" fillId="0" borderId="1" xfId="1" applyNumberFormat="1" applyFont="1" applyBorder="1" applyAlignment="1">
      <alignment horizontal="center" vertical="center"/>
    </xf>
    <xf numFmtId="165" fontId="0" fillId="0" borderId="1" xfId="1" applyNumberFormat="1" applyFont="1" applyBorder="1"/>
    <xf numFmtId="43" fontId="0" fillId="0" borderId="0" xfId="0" applyNumberFormat="1"/>
    <xf numFmtId="0" fontId="0" fillId="0" borderId="1" xfId="0" applyBorder="1" applyAlignment="1">
      <alignment horizontal="center"/>
    </xf>
    <xf numFmtId="43" fontId="0" fillId="0" borderId="1" xfId="0" applyNumberFormat="1" applyBorder="1"/>
    <xf numFmtId="165" fontId="2" fillId="2" borderId="1" xfId="1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65" fontId="0" fillId="0" borderId="0" xfId="1" applyNumberFormat="1" applyFont="1" applyAlignment="1"/>
    <xf numFmtId="165" fontId="0" fillId="0" borderId="1" xfId="1" applyNumberFormat="1" applyFont="1" applyBorder="1" applyAlignment="1"/>
    <xf numFmtId="165" fontId="6" fillId="3" borderId="1" xfId="1" applyNumberFormat="1" applyFont="1" applyFill="1" applyBorder="1" applyAlignment="1">
      <alignment horizontal="center"/>
    </xf>
    <xf numFmtId="165" fontId="6" fillId="0" borderId="1" xfId="1" applyNumberFormat="1" applyFont="1" applyBorder="1" applyAlignment="1">
      <alignment horizontal="center"/>
    </xf>
    <xf numFmtId="165" fontId="7" fillId="0" borderId="1" xfId="1" applyNumberFormat="1" applyFont="1" applyFill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right"/>
    </xf>
    <xf numFmtId="0" fontId="0" fillId="0" borderId="1" xfId="0" applyBorder="1" applyAlignment="1"/>
    <xf numFmtId="2" fontId="0" fillId="0" borderId="1" xfId="0" applyNumberFormat="1" applyBorder="1" applyAlignment="1"/>
    <xf numFmtId="43" fontId="0" fillId="0" borderId="1" xfId="1" applyFont="1" applyBorder="1" applyAlignment="1"/>
    <xf numFmtId="0" fontId="0" fillId="0" borderId="0" xfId="0" applyAlignment="1"/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jpe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7" Type="http://schemas.openxmlformats.org/officeDocument/2006/relationships/image" Target="../media/image7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8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435429</xdr:colOff>
      <xdr:row>3</xdr:row>
      <xdr:rowOff>67131</xdr:rowOff>
    </xdr:from>
    <xdr:to>
      <xdr:col>3</xdr:col>
      <xdr:colOff>1453370</xdr:colOff>
      <xdr:row>3</xdr:row>
      <xdr:rowOff>1492248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27" t="9590" r="23677" b="7088"/>
        <a:stretch/>
      </xdr:blipFill>
      <xdr:spPr>
        <a:xfrm>
          <a:off x="4435929" y="2421167"/>
          <a:ext cx="1017941" cy="1425117"/>
        </a:xfrm>
        <a:prstGeom prst="rect">
          <a:avLst/>
        </a:prstGeom>
      </xdr:spPr>
    </xdr:pic>
    <xdr:clientData/>
  </xdr:twoCellAnchor>
  <xdr:twoCellAnchor editAs="oneCell">
    <xdr:from>
      <xdr:col>3</xdr:col>
      <xdr:colOff>421895</xdr:colOff>
      <xdr:row>4</xdr:row>
      <xdr:rowOff>25487</xdr:rowOff>
    </xdr:from>
    <xdr:to>
      <xdr:col>3</xdr:col>
      <xdr:colOff>1524001</xdr:colOff>
      <xdr:row>5</xdr:row>
      <xdr:rowOff>203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041" t="9804" r="24939" b="5024"/>
        <a:stretch/>
      </xdr:blipFill>
      <xdr:spPr>
        <a:xfrm>
          <a:off x="4422395" y="3889916"/>
          <a:ext cx="1102106" cy="1485109"/>
        </a:xfrm>
        <a:prstGeom prst="rect">
          <a:avLst/>
        </a:prstGeom>
      </xdr:spPr>
    </xdr:pic>
    <xdr:clientData/>
  </xdr:twoCellAnchor>
  <xdr:twoCellAnchor editAs="oneCell">
    <xdr:from>
      <xdr:col>3</xdr:col>
      <xdr:colOff>40822</xdr:colOff>
      <xdr:row>10</xdr:row>
      <xdr:rowOff>32204</xdr:rowOff>
    </xdr:from>
    <xdr:to>
      <xdr:col>3</xdr:col>
      <xdr:colOff>1753765</xdr:colOff>
      <xdr:row>10</xdr:row>
      <xdr:rowOff>1141558</xdr:rowOff>
    </xdr:to>
    <xdr:pic>
      <xdr:nvPicPr>
        <xdr:cNvPr id="4" name="Picture 7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1322" y="12958990"/>
          <a:ext cx="1712943" cy="11093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235415</xdr:colOff>
      <xdr:row>5</xdr:row>
      <xdr:rowOff>217715</xdr:rowOff>
    </xdr:from>
    <xdr:to>
      <xdr:col>3</xdr:col>
      <xdr:colOff>1683215</xdr:colOff>
      <xdr:row>5</xdr:row>
      <xdr:rowOff>1374094</xdr:rowOff>
    </xdr:to>
    <xdr:pic>
      <xdr:nvPicPr>
        <xdr:cNvPr id="5" name="Picture 73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792" t="5470" r="21316" b="7031"/>
        <a:stretch/>
      </xdr:blipFill>
      <xdr:spPr bwMode="auto">
        <a:xfrm>
          <a:off x="4235915" y="5592536"/>
          <a:ext cx="1447800" cy="11563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262875</xdr:colOff>
      <xdr:row>7</xdr:row>
      <xdr:rowOff>365395</xdr:rowOff>
    </xdr:from>
    <xdr:to>
      <xdr:col>3</xdr:col>
      <xdr:colOff>1673678</xdr:colOff>
      <xdr:row>7</xdr:row>
      <xdr:rowOff>1263179</xdr:rowOff>
    </xdr:to>
    <xdr:pic>
      <xdr:nvPicPr>
        <xdr:cNvPr id="6" name="Picture 74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3375" y="8761002"/>
          <a:ext cx="1410803" cy="8977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69655</xdr:colOff>
      <xdr:row>12</xdr:row>
      <xdr:rowOff>209593</xdr:rowOff>
    </xdr:from>
    <xdr:to>
      <xdr:col>3</xdr:col>
      <xdr:colOff>1799493</xdr:colOff>
      <xdr:row>12</xdr:row>
      <xdr:rowOff>1170614</xdr:rowOff>
    </xdr:to>
    <xdr:pic>
      <xdr:nvPicPr>
        <xdr:cNvPr id="7" name="Picture 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0155" y="16157164"/>
          <a:ext cx="1729838" cy="9610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61098</xdr:colOff>
      <xdr:row>11</xdr:row>
      <xdr:rowOff>167780</xdr:rowOff>
    </xdr:from>
    <xdr:to>
      <xdr:col>3</xdr:col>
      <xdr:colOff>1792070</xdr:colOff>
      <xdr:row>11</xdr:row>
      <xdr:rowOff>1238250</xdr:rowOff>
    </xdr:to>
    <xdr:pic>
      <xdr:nvPicPr>
        <xdr:cNvPr id="8" name="Picture 6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1598" y="14604959"/>
          <a:ext cx="1730972" cy="10704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376748</xdr:colOff>
      <xdr:row>13</xdr:row>
      <xdr:rowOff>159524</xdr:rowOff>
    </xdr:from>
    <xdr:to>
      <xdr:col>3</xdr:col>
      <xdr:colOff>1329248</xdr:colOff>
      <xdr:row>13</xdr:row>
      <xdr:rowOff>1379914</xdr:rowOff>
    </xdr:to>
    <xdr:pic>
      <xdr:nvPicPr>
        <xdr:cNvPr id="9" name="Picture 6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812" t="10324" r="8854" b="10322"/>
        <a:stretch/>
      </xdr:blipFill>
      <xdr:spPr bwMode="auto">
        <a:xfrm>
          <a:off x="4377248" y="17617488"/>
          <a:ext cx="952500" cy="12203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343322</xdr:colOff>
      <xdr:row>14</xdr:row>
      <xdr:rowOff>74195</xdr:rowOff>
    </xdr:from>
    <xdr:to>
      <xdr:col>3</xdr:col>
      <xdr:colOff>1285901</xdr:colOff>
      <xdr:row>14</xdr:row>
      <xdr:rowOff>1314430</xdr:rowOff>
    </xdr:to>
    <xdr:pic>
      <xdr:nvPicPr>
        <xdr:cNvPr id="10" name="Picture 66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81" t="8517" r="8854" b="9591"/>
        <a:stretch/>
      </xdr:blipFill>
      <xdr:spPr bwMode="auto">
        <a:xfrm>
          <a:off x="4343822" y="19042552"/>
          <a:ext cx="942579" cy="1240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255417</xdr:colOff>
      <xdr:row>6</xdr:row>
      <xdr:rowOff>195654</xdr:rowOff>
    </xdr:from>
    <xdr:to>
      <xdr:col>3</xdr:col>
      <xdr:colOff>1823021</xdr:colOff>
      <xdr:row>6</xdr:row>
      <xdr:rowOff>1393939</xdr:rowOff>
    </xdr:to>
    <xdr:pic>
      <xdr:nvPicPr>
        <xdr:cNvPr id="11" name="Picture 72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064" t="5942" r="17982" b="8005"/>
        <a:stretch/>
      </xdr:blipFill>
      <xdr:spPr bwMode="auto">
        <a:xfrm>
          <a:off x="4255917" y="7080868"/>
          <a:ext cx="1567604" cy="11982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123340</xdr:colOff>
      <xdr:row>8</xdr:row>
      <xdr:rowOff>299483</xdr:rowOff>
    </xdr:from>
    <xdr:to>
      <xdr:col>3</xdr:col>
      <xdr:colOff>1788578</xdr:colOff>
      <xdr:row>8</xdr:row>
      <xdr:rowOff>1210831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04" t="9051" r="11283" b="3827"/>
        <a:stretch/>
      </xdr:blipFill>
      <xdr:spPr>
        <a:xfrm>
          <a:off x="4123840" y="10205483"/>
          <a:ext cx="1665238" cy="911348"/>
        </a:xfrm>
        <a:prstGeom prst="rect">
          <a:avLst/>
        </a:prstGeom>
      </xdr:spPr>
    </xdr:pic>
    <xdr:clientData/>
  </xdr:twoCellAnchor>
  <xdr:twoCellAnchor editAs="oneCell">
    <xdr:from>
      <xdr:col>3</xdr:col>
      <xdr:colOff>96127</xdr:colOff>
      <xdr:row>9</xdr:row>
      <xdr:rowOff>157651</xdr:rowOff>
    </xdr:from>
    <xdr:to>
      <xdr:col>3</xdr:col>
      <xdr:colOff>1778464</xdr:colOff>
      <xdr:row>9</xdr:row>
      <xdr:rowOff>1111869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88" t="6506" r="11363" b="3745"/>
        <a:stretch/>
      </xdr:blipFill>
      <xdr:spPr>
        <a:xfrm>
          <a:off x="4096627" y="11574044"/>
          <a:ext cx="1682337" cy="954218"/>
        </a:xfrm>
        <a:prstGeom prst="rect">
          <a:avLst/>
        </a:prstGeom>
      </xdr:spPr>
    </xdr:pic>
    <xdr:clientData/>
  </xdr:twoCellAnchor>
  <xdr:twoCellAnchor editAs="oneCell">
    <xdr:from>
      <xdr:col>3</xdr:col>
      <xdr:colOff>312605</xdr:colOff>
      <xdr:row>15</xdr:row>
      <xdr:rowOff>168027</xdr:rowOff>
    </xdr:from>
    <xdr:to>
      <xdr:col>3</xdr:col>
      <xdr:colOff>1388829</xdr:colOff>
      <xdr:row>16</xdr:row>
      <xdr:rowOff>19881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407F9578-461F-42CC-A5C3-FF4C6794E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3105" y="20646777"/>
          <a:ext cx="1076224" cy="1362247"/>
        </a:xfrm>
        <a:prstGeom prst="rect">
          <a:avLst/>
        </a:prstGeom>
      </xdr:spPr>
    </xdr:pic>
    <xdr:clientData/>
  </xdr:twoCellAnchor>
  <xdr:twoCellAnchor editAs="oneCell">
    <xdr:from>
      <xdr:col>3</xdr:col>
      <xdr:colOff>286986</xdr:colOff>
      <xdr:row>19</xdr:row>
      <xdr:rowOff>279284</xdr:rowOff>
    </xdr:from>
    <xdr:to>
      <xdr:col>3</xdr:col>
      <xdr:colOff>1499561</xdr:colOff>
      <xdr:row>19</xdr:row>
      <xdr:rowOff>1244558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101"/>
        <a:stretch/>
      </xdr:blipFill>
      <xdr:spPr bwMode="auto">
        <a:xfrm>
          <a:off x="4287486" y="25289213"/>
          <a:ext cx="1212575" cy="9652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377413</xdr:colOff>
      <xdr:row>17</xdr:row>
      <xdr:rowOff>135979</xdr:rowOff>
    </xdr:from>
    <xdr:to>
      <xdr:col>3</xdr:col>
      <xdr:colOff>1265465</xdr:colOff>
      <xdr:row>17</xdr:row>
      <xdr:rowOff>1417862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62" t="6422" r="14297" b="4743"/>
        <a:stretch/>
      </xdr:blipFill>
      <xdr:spPr>
        <a:xfrm>
          <a:off x="4377913" y="22125122"/>
          <a:ext cx="888052" cy="1281883"/>
        </a:xfrm>
        <a:prstGeom prst="rect">
          <a:avLst/>
        </a:prstGeom>
      </xdr:spPr>
    </xdr:pic>
    <xdr:clientData/>
  </xdr:twoCellAnchor>
  <xdr:twoCellAnchor editAs="oneCell">
    <xdr:from>
      <xdr:col>3</xdr:col>
      <xdr:colOff>491096</xdr:colOff>
      <xdr:row>24</xdr:row>
      <xdr:rowOff>199034</xdr:rowOff>
    </xdr:from>
    <xdr:to>
      <xdr:col>3</xdr:col>
      <xdr:colOff>1345317</xdr:colOff>
      <xdr:row>24</xdr:row>
      <xdr:rowOff>1422647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61" t="12453" r="26754" b="8202"/>
        <a:stretch/>
      </xdr:blipFill>
      <xdr:spPr>
        <a:xfrm>
          <a:off x="4491596" y="32760927"/>
          <a:ext cx="854221" cy="1223613"/>
        </a:xfrm>
        <a:prstGeom prst="rect">
          <a:avLst/>
        </a:prstGeom>
      </xdr:spPr>
    </xdr:pic>
    <xdr:clientData/>
  </xdr:twoCellAnchor>
  <xdr:twoCellAnchor editAs="oneCell">
    <xdr:from>
      <xdr:col>3</xdr:col>
      <xdr:colOff>452792</xdr:colOff>
      <xdr:row>25</xdr:row>
      <xdr:rowOff>158215</xdr:rowOff>
    </xdr:from>
    <xdr:to>
      <xdr:col>3</xdr:col>
      <xdr:colOff>1356839</xdr:colOff>
      <xdr:row>25</xdr:row>
      <xdr:rowOff>1424999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93" t="12137" r="26111" b="8740"/>
        <a:stretch/>
      </xdr:blipFill>
      <xdr:spPr>
        <a:xfrm>
          <a:off x="4453292" y="35740894"/>
          <a:ext cx="904047" cy="1266784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1714501</xdr:colOff>
      <xdr:row>23</xdr:row>
      <xdr:rowOff>344036</xdr:rowOff>
    </xdr:from>
    <xdr:to>
      <xdr:col>3</xdr:col>
      <xdr:colOff>854501</xdr:colOff>
      <xdr:row>23</xdr:row>
      <xdr:rowOff>1355300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3973287" y="31395536"/>
          <a:ext cx="855861" cy="1011264"/>
        </a:xfrm>
        <a:prstGeom prst="rect">
          <a:avLst/>
        </a:prstGeom>
      </xdr:spPr>
    </xdr:pic>
    <xdr:clientData/>
  </xdr:twoCellAnchor>
  <xdr:twoCellAnchor editAs="oneCell">
    <xdr:from>
      <xdr:col>3</xdr:col>
      <xdr:colOff>1136819</xdr:colOff>
      <xdr:row>23</xdr:row>
      <xdr:rowOff>309543</xdr:rowOff>
    </xdr:from>
    <xdr:to>
      <xdr:col>4</xdr:col>
      <xdr:colOff>188027</xdr:colOff>
      <xdr:row>23</xdr:row>
      <xdr:rowOff>1328429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137319" y="31361043"/>
          <a:ext cx="901779" cy="1018886"/>
        </a:xfrm>
        <a:prstGeom prst="rect">
          <a:avLst/>
        </a:prstGeom>
      </xdr:spPr>
    </xdr:pic>
    <xdr:clientData/>
  </xdr:twoCellAnchor>
  <xdr:twoCellAnchor editAs="oneCell">
    <xdr:from>
      <xdr:col>3</xdr:col>
      <xdr:colOff>314408</xdr:colOff>
      <xdr:row>20</xdr:row>
      <xdr:rowOff>101388</xdr:rowOff>
    </xdr:from>
    <xdr:to>
      <xdr:col>3</xdr:col>
      <xdr:colOff>1394900</xdr:colOff>
      <xdr:row>20</xdr:row>
      <xdr:rowOff>1177344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908" y="26621709"/>
          <a:ext cx="1080492" cy="1075956"/>
        </a:xfrm>
        <a:prstGeom prst="rect">
          <a:avLst/>
        </a:prstGeom>
      </xdr:spPr>
    </xdr:pic>
    <xdr:clientData/>
  </xdr:twoCellAnchor>
  <xdr:twoCellAnchor editAs="oneCell">
    <xdr:from>
      <xdr:col>3</xdr:col>
      <xdr:colOff>310079</xdr:colOff>
      <xdr:row>22</xdr:row>
      <xdr:rowOff>150466</xdr:rowOff>
    </xdr:from>
    <xdr:to>
      <xdr:col>3</xdr:col>
      <xdr:colOff>1391185</xdr:colOff>
      <xdr:row>22</xdr:row>
      <xdr:rowOff>1252078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0579" y="29691573"/>
          <a:ext cx="1081106" cy="1101612"/>
        </a:xfrm>
        <a:prstGeom prst="rect">
          <a:avLst/>
        </a:prstGeom>
      </xdr:spPr>
    </xdr:pic>
    <xdr:clientData/>
  </xdr:twoCellAnchor>
  <xdr:twoCellAnchor editAs="oneCell">
    <xdr:from>
      <xdr:col>3</xdr:col>
      <xdr:colOff>312966</xdr:colOff>
      <xdr:row>21</xdr:row>
      <xdr:rowOff>92042</xdr:rowOff>
    </xdr:from>
    <xdr:to>
      <xdr:col>3</xdr:col>
      <xdr:colOff>1372641</xdr:colOff>
      <xdr:row>21</xdr:row>
      <xdr:rowOff>1156230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3466" y="28122756"/>
          <a:ext cx="1059675" cy="1064188"/>
        </a:xfrm>
        <a:prstGeom prst="rect">
          <a:avLst/>
        </a:prstGeom>
      </xdr:spPr>
    </xdr:pic>
    <xdr:clientData/>
  </xdr:twoCellAnchor>
  <xdr:twoCellAnchor editAs="oneCell">
    <xdr:from>
      <xdr:col>3</xdr:col>
      <xdr:colOff>440646</xdr:colOff>
      <xdr:row>18</xdr:row>
      <xdr:rowOff>144096</xdr:rowOff>
    </xdr:from>
    <xdr:to>
      <xdr:col>3</xdr:col>
      <xdr:colOff>1324968</xdr:colOff>
      <xdr:row>18</xdr:row>
      <xdr:rowOff>1397697</xdr:rowOff>
    </xdr:to>
    <xdr:pic>
      <xdr:nvPicPr>
        <xdr:cNvPr id="25" name="Picture 24" descr="Bánh yến mạch sữa Fiano hộp 100g 1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365" r="24704" b="297"/>
        <a:stretch/>
      </xdr:blipFill>
      <xdr:spPr bwMode="auto">
        <a:xfrm>
          <a:off x="4441146" y="23643632"/>
          <a:ext cx="884322" cy="12536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683487</xdr:colOff>
      <xdr:row>23</xdr:row>
      <xdr:rowOff>351191</xdr:rowOff>
    </xdr:from>
    <xdr:to>
      <xdr:col>3</xdr:col>
      <xdr:colOff>1175162</xdr:colOff>
      <xdr:row>23</xdr:row>
      <xdr:rowOff>1303691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0D76ACA2-205E-484F-A63C-BBA9847138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929" t="3218" r="28253" b="3263"/>
        <a:stretch/>
      </xdr:blipFill>
      <xdr:spPr>
        <a:xfrm>
          <a:off x="4683987" y="31402691"/>
          <a:ext cx="491675" cy="952500"/>
        </a:xfrm>
        <a:prstGeom prst="rect">
          <a:avLst/>
        </a:prstGeom>
      </xdr:spPr>
    </xdr:pic>
    <xdr:clientData/>
  </xdr:twoCellAnchor>
  <xdr:oneCellAnchor>
    <xdr:from>
      <xdr:col>3</xdr:col>
      <xdr:colOff>519016</xdr:colOff>
      <xdr:row>26</xdr:row>
      <xdr:rowOff>217715</xdr:rowOff>
    </xdr:from>
    <xdr:ext cx="624168" cy="1268469"/>
    <xdr:pic>
      <xdr:nvPicPr>
        <xdr:cNvPr id="36" name="Picture 3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551" t="3572" r="12245"/>
        <a:stretch/>
      </xdr:blipFill>
      <xdr:spPr>
        <a:xfrm>
          <a:off x="4519516" y="40331572"/>
          <a:ext cx="624168" cy="1268469"/>
        </a:xfrm>
        <a:prstGeom prst="rect">
          <a:avLst/>
        </a:prstGeom>
      </xdr:spPr>
    </xdr:pic>
    <xdr:clientData/>
  </xdr:oneCellAnchor>
  <xdr:oneCellAnchor>
    <xdr:from>
      <xdr:col>3</xdr:col>
      <xdr:colOff>526968</xdr:colOff>
      <xdr:row>28</xdr:row>
      <xdr:rowOff>110220</xdr:rowOff>
    </xdr:from>
    <xdr:ext cx="646370" cy="1222561"/>
    <xdr:pic>
      <xdr:nvPicPr>
        <xdr:cNvPr id="38" name="Picture 3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025" t="7006" r="13376" b="3821"/>
        <a:stretch/>
      </xdr:blipFill>
      <xdr:spPr>
        <a:xfrm>
          <a:off x="4527468" y="43244863"/>
          <a:ext cx="646370" cy="1222561"/>
        </a:xfrm>
        <a:prstGeom prst="rect">
          <a:avLst/>
        </a:prstGeom>
      </xdr:spPr>
    </xdr:pic>
    <xdr:clientData/>
  </xdr:oneCellAnchor>
  <xdr:oneCellAnchor>
    <xdr:from>
      <xdr:col>3</xdr:col>
      <xdr:colOff>553842</xdr:colOff>
      <xdr:row>30</xdr:row>
      <xdr:rowOff>86343</xdr:rowOff>
    </xdr:from>
    <xdr:ext cx="664398" cy="1328799"/>
    <xdr:pic>
      <xdr:nvPicPr>
        <xdr:cNvPr id="40" name="Picture 3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772" t="3150" r="14961" b="2953"/>
        <a:stretch/>
      </xdr:blipFill>
      <xdr:spPr>
        <a:xfrm>
          <a:off x="4554342" y="46241772"/>
          <a:ext cx="664398" cy="1328799"/>
        </a:xfrm>
        <a:prstGeom prst="rect">
          <a:avLst/>
        </a:prstGeom>
      </xdr:spPr>
    </xdr:pic>
    <xdr:clientData/>
  </xdr:oneCellAnchor>
  <xdr:twoCellAnchor editAs="oneCell">
    <xdr:from>
      <xdr:col>3</xdr:col>
      <xdr:colOff>149678</xdr:colOff>
      <xdr:row>32</xdr:row>
      <xdr:rowOff>299357</xdr:rowOff>
    </xdr:from>
    <xdr:to>
      <xdr:col>3</xdr:col>
      <xdr:colOff>1805214</xdr:colOff>
      <xdr:row>34</xdr:row>
      <xdr:rowOff>275649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0178" y="44944393"/>
          <a:ext cx="1655536" cy="1663577"/>
        </a:xfrm>
        <a:prstGeom prst="rect">
          <a:avLst/>
        </a:prstGeom>
      </xdr:spPr>
    </xdr:pic>
    <xdr:clientData/>
  </xdr:twoCellAnchor>
  <xdr:twoCellAnchor editAs="oneCell">
    <xdr:from>
      <xdr:col>3</xdr:col>
      <xdr:colOff>463272</xdr:colOff>
      <xdr:row>35</xdr:row>
      <xdr:rowOff>260205</xdr:rowOff>
    </xdr:from>
    <xdr:to>
      <xdr:col>3</xdr:col>
      <xdr:colOff>1348742</xdr:colOff>
      <xdr:row>35</xdr:row>
      <xdr:rowOff>1382486</xdr:rowOff>
    </xdr:to>
    <xdr:pic>
      <xdr:nvPicPr>
        <xdr:cNvPr id="44" name="Picture 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407" t="10784" r="6173" b="5882"/>
        <a:stretch/>
      </xdr:blipFill>
      <xdr:spPr bwMode="auto">
        <a:xfrm>
          <a:off x="4463772" y="47436169"/>
          <a:ext cx="885470" cy="1122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374823</xdr:colOff>
      <xdr:row>36</xdr:row>
      <xdr:rowOff>187339</xdr:rowOff>
    </xdr:from>
    <xdr:to>
      <xdr:col>3</xdr:col>
      <xdr:colOff>1382798</xdr:colOff>
      <xdr:row>36</xdr:row>
      <xdr:rowOff>1308710</xdr:rowOff>
    </xdr:to>
    <xdr:pic>
      <xdr:nvPicPr>
        <xdr:cNvPr id="45" name="Picture 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15" b="4808"/>
        <a:stretch/>
      </xdr:blipFill>
      <xdr:spPr bwMode="auto">
        <a:xfrm>
          <a:off x="4375323" y="48873696"/>
          <a:ext cx="1007975" cy="11213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340179</xdr:colOff>
      <xdr:row>37</xdr:row>
      <xdr:rowOff>136350</xdr:rowOff>
    </xdr:from>
    <xdr:to>
      <xdr:col>3</xdr:col>
      <xdr:colOff>1360714</xdr:colOff>
      <xdr:row>37</xdr:row>
      <xdr:rowOff>1268895</xdr:rowOff>
    </xdr:to>
    <xdr:pic>
      <xdr:nvPicPr>
        <xdr:cNvPr id="46" name="Picture 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259" b="6482"/>
        <a:stretch/>
      </xdr:blipFill>
      <xdr:spPr bwMode="auto">
        <a:xfrm>
          <a:off x="4340679" y="50333100"/>
          <a:ext cx="1020535" cy="1132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476253</xdr:colOff>
      <xdr:row>27</xdr:row>
      <xdr:rowOff>204108</xdr:rowOff>
    </xdr:from>
    <xdr:to>
      <xdr:col>3</xdr:col>
      <xdr:colOff>1134293</xdr:colOff>
      <xdr:row>27</xdr:row>
      <xdr:rowOff>1431472</xdr:rowOff>
    </xdr:to>
    <xdr:pic>
      <xdr:nvPicPr>
        <xdr:cNvPr id="47" name="Picture 46"/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3" y="38807572"/>
          <a:ext cx="658040" cy="1227364"/>
        </a:xfrm>
        <a:prstGeom prst="rect">
          <a:avLst/>
        </a:prstGeom>
      </xdr:spPr>
    </xdr:pic>
    <xdr:clientData/>
  </xdr:twoCellAnchor>
  <xdr:twoCellAnchor editAs="oneCell">
    <xdr:from>
      <xdr:col>3</xdr:col>
      <xdr:colOff>97477</xdr:colOff>
      <xdr:row>16</xdr:row>
      <xdr:rowOff>268803</xdr:rowOff>
    </xdr:from>
    <xdr:to>
      <xdr:col>3</xdr:col>
      <xdr:colOff>1683575</xdr:colOff>
      <xdr:row>16</xdr:row>
      <xdr:rowOff>1302778</xdr:rowOff>
    </xdr:to>
    <xdr:pic>
      <xdr:nvPicPr>
        <xdr:cNvPr id="48" name="Picture 6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7977" y="22257946"/>
          <a:ext cx="1586098" cy="103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476253</xdr:colOff>
      <xdr:row>29</xdr:row>
      <xdr:rowOff>148306</xdr:rowOff>
    </xdr:from>
    <xdr:to>
      <xdr:col>3</xdr:col>
      <xdr:colOff>1143001</xdr:colOff>
      <xdr:row>29</xdr:row>
      <xdr:rowOff>1295399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3" y="44602842"/>
          <a:ext cx="666748" cy="1147093"/>
        </a:xfrm>
        <a:prstGeom prst="rect">
          <a:avLst/>
        </a:prstGeom>
      </xdr:spPr>
    </xdr:pic>
    <xdr:clientData/>
  </xdr:twoCellAnchor>
  <xdr:twoCellAnchor editAs="oneCell">
    <xdr:from>
      <xdr:col>3</xdr:col>
      <xdr:colOff>503465</xdr:colOff>
      <xdr:row>31</xdr:row>
      <xdr:rowOff>140340</xdr:rowOff>
    </xdr:from>
    <xdr:to>
      <xdr:col>3</xdr:col>
      <xdr:colOff>1211036</xdr:colOff>
      <xdr:row>31</xdr:row>
      <xdr:rowOff>1422971</xdr:rowOff>
    </xdr:to>
    <xdr:pic>
      <xdr:nvPicPr>
        <xdr:cNvPr id="28" name="Picture 27"/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3965" y="47615661"/>
          <a:ext cx="707571" cy="1282631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163286</xdr:colOff>
      <xdr:row>38</xdr:row>
      <xdr:rowOff>40822</xdr:rowOff>
    </xdr:from>
    <xdr:to>
      <xdr:col>3</xdr:col>
      <xdr:colOff>1677761</xdr:colOff>
      <xdr:row>38</xdr:row>
      <xdr:rowOff>1372962</xdr:rowOff>
    </xdr:to>
    <xdr:pic>
      <xdr:nvPicPr>
        <xdr:cNvPr id="41" name="Picture 30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3786" y="54537429"/>
          <a:ext cx="1514475" cy="1332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zoomScale="70" zoomScaleNormal="70" workbookViewId="0">
      <selection activeCell="U4" sqref="U4"/>
    </sheetView>
  </sheetViews>
  <sheetFormatPr defaultRowHeight="15" x14ac:dyDescent="0.25"/>
  <cols>
    <col min="1" max="1" width="6.28515625" style="7" customWidth="1"/>
    <col min="2" max="2" width="22" customWidth="1"/>
    <col min="3" max="3" width="13.85546875" customWidth="1"/>
    <col min="4" max="4" width="27.7109375" customWidth="1"/>
    <col min="5" max="5" width="12.7109375" customWidth="1"/>
    <col min="6" max="6" width="13" customWidth="1"/>
    <col min="7" max="7" width="14.42578125" style="38" customWidth="1"/>
    <col min="8" max="8" width="10.85546875" customWidth="1"/>
    <col min="9" max="9" width="10.28515625" style="29" hidden="1" customWidth="1"/>
    <col min="10" max="10" width="9.5703125" hidden="1" customWidth="1"/>
    <col min="11" max="11" width="15.28515625" hidden="1" customWidth="1"/>
    <col min="12" max="12" width="9.5703125" style="21" hidden="1" customWidth="1"/>
  </cols>
  <sheetData>
    <row r="1" spans="1:12" ht="53.25" customHeight="1" x14ac:dyDescent="0.25">
      <c r="A1" s="40" t="s">
        <v>63</v>
      </c>
      <c r="B1" s="40"/>
      <c r="C1" s="40"/>
      <c r="D1" s="40"/>
      <c r="E1" s="40"/>
      <c r="F1" s="40"/>
      <c r="G1" s="40"/>
      <c r="H1" s="40"/>
    </row>
    <row r="2" spans="1:12" ht="74.25" customHeight="1" x14ac:dyDescent="0.25">
      <c r="A2" s="44" t="s">
        <v>58</v>
      </c>
      <c r="B2" s="45"/>
      <c r="C2" s="45"/>
      <c r="D2" s="45"/>
      <c r="E2" s="45"/>
      <c r="F2" s="46"/>
      <c r="G2" s="35"/>
      <c r="H2" s="3"/>
      <c r="I2" s="30"/>
    </row>
    <row r="3" spans="1:12" ht="104.25" customHeight="1" x14ac:dyDescent="0.25">
      <c r="A3" s="1" t="s">
        <v>0</v>
      </c>
      <c r="B3" s="5" t="s">
        <v>1</v>
      </c>
      <c r="C3" s="5" t="s">
        <v>2</v>
      </c>
      <c r="D3" s="5" t="s">
        <v>5</v>
      </c>
      <c r="E3" s="5" t="s">
        <v>3</v>
      </c>
      <c r="F3" s="5" t="s">
        <v>4</v>
      </c>
      <c r="G3" s="5" t="s">
        <v>9</v>
      </c>
      <c r="H3" s="5" t="s">
        <v>8</v>
      </c>
      <c r="I3" s="22" t="s">
        <v>53</v>
      </c>
      <c r="J3" s="1" t="s">
        <v>54</v>
      </c>
      <c r="K3" s="1" t="s">
        <v>55</v>
      </c>
      <c r="L3" s="27" t="s">
        <v>56</v>
      </c>
    </row>
    <row r="4" spans="1:12" ht="119.25" customHeight="1" x14ac:dyDescent="0.25">
      <c r="A4" s="2">
        <v>1</v>
      </c>
      <c r="B4" s="12" t="s">
        <v>30</v>
      </c>
      <c r="C4" s="11" t="s">
        <v>28</v>
      </c>
      <c r="D4" s="4"/>
      <c r="E4" s="4" t="s">
        <v>6</v>
      </c>
      <c r="F4" s="4" t="s">
        <v>7</v>
      </c>
      <c r="G4" s="35">
        <v>0.82</v>
      </c>
      <c r="H4" s="3"/>
      <c r="I4" s="31">
        <f>0.475*0.33*0.2</f>
        <v>3.1350000000000003E-2</v>
      </c>
      <c r="J4" s="25">
        <v>3</v>
      </c>
      <c r="K4" s="26">
        <f>J4*I4</f>
        <v>9.4050000000000009E-2</v>
      </c>
      <c r="L4" s="23">
        <f>0.134*J4</f>
        <v>0.40200000000000002</v>
      </c>
    </row>
    <row r="5" spans="1:12" ht="119.25" customHeight="1" x14ac:dyDescent="0.25">
      <c r="A5" s="2">
        <v>2</v>
      </c>
      <c r="B5" s="13" t="s">
        <v>31</v>
      </c>
      <c r="C5" s="11" t="s">
        <v>29</v>
      </c>
      <c r="D5" s="4"/>
      <c r="E5" s="4" t="s">
        <v>6</v>
      </c>
      <c r="F5" s="4" t="s">
        <v>7</v>
      </c>
      <c r="G5" s="35">
        <v>0.77</v>
      </c>
      <c r="H5" s="3"/>
      <c r="I5" s="31">
        <f>0.475*0.33*0.215</f>
        <v>3.3701250000000002E-2</v>
      </c>
      <c r="J5" s="25">
        <v>3</v>
      </c>
      <c r="K5" s="26">
        <f t="shared" ref="K5:K38" si="0">J5*I5</f>
        <v>0.10110375000000001</v>
      </c>
      <c r="L5" s="23">
        <f>0.145*3</f>
        <v>0.43499999999999994</v>
      </c>
    </row>
    <row r="6" spans="1:12" ht="119.25" customHeight="1" x14ac:dyDescent="0.25">
      <c r="A6" s="2">
        <v>3</v>
      </c>
      <c r="B6" s="4" t="s">
        <v>10</v>
      </c>
      <c r="C6" s="9" t="s">
        <v>24</v>
      </c>
      <c r="D6" s="4"/>
      <c r="E6" s="4" t="s">
        <v>6</v>
      </c>
      <c r="F6" s="4" t="s">
        <v>7</v>
      </c>
      <c r="G6" s="35">
        <v>1.27</v>
      </c>
      <c r="H6" s="3"/>
      <c r="I6" s="32">
        <f>0.446*0.4*0.284</f>
        <v>5.0665599999999998E-2</v>
      </c>
      <c r="J6" s="25">
        <v>3</v>
      </c>
      <c r="K6" s="26">
        <f t="shared" si="0"/>
        <v>0.15199679999999999</v>
      </c>
      <c r="L6" s="23">
        <f>0.24*3</f>
        <v>0.72</v>
      </c>
    </row>
    <row r="7" spans="1:12" ht="119.25" customHeight="1" x14ac:dyDescent="0.25">
      <c r="A7" s="2">
        <v>4</v>
      </c>
      <c r="B7" s="4" t="s">
        <v>11</v>
      </c>
      <c r="C7" s="9" t="s">
        <v>24</v>
      </c>
      <c r="D7" s="4"/>
      <c r="E7" s="4" t="s">
        <v>6</v>
      </c>
      <c r="F7" s="4" t="s">
        <v>7</v>
      </c>
      <c r="G7" s="35">
        <v>1.27</v>
      </c>
      <c r="H7" s="3"/>
      <c r="I7" s="32">
        <f>0.446*0.4*0.284</f>
        <v>5.0665599999999998E-2</v>
      </c>
      <c r="J7" s="25">
        <v>3</v>
      </c>
      <c r="K7" s="26">
        <f t="shared" si="0"/>
        <v>0.15199679999999999</v>
      </c>
      <c r="L7" s="23">
        <f>0.24*3</f>
        <v>0.72</v>
      </c>
    </row>
    <row r="8" spans="1:12" ht="119.25" customHeight="1" x14ac:dyDescent="0.25">
      <c r="A8" s="2">
        <v>5</v>
      </c>
      <c r="B8" s="4" t="s">
        <v>11</v>
      </c>
      <c r="C8" s="9" t="s">
        <v>25</v>
      </c>
      <c r="D8" s="4"/>
      <c r="E8" s="4" t="s">
        <v>6</v>
      </c>
      <c r="F8" s="4" t="s">
        <v>7</v>
      </c>
      <c r="G8" s="35">
        <v>0.72</v>
      </c>
      <c r="H8" s="3"/>
      <c r="I8" s="32">
        <f>0.48*0.345*0.27</f>
        <v>4.4711999999999995E-2</v>
      </c>
      <c r="J8" s="25">
        <v>3</v>
      </c>
      <c r="K8" s="26">
        <f t="shared" si="0"/>
        <v>0.13413599999999998</v>
      </c>
      <c r="L8" s="23">
        <f>0.12*3</f>
        <v>0.36</v>
      </c>
    </row>
    <row r="9" spans="1:12" ht="119.25" customHeight="1" x14ac:dyDescent="0.25">
      <c r="A9" s="2">
        <v>6</v>
      </c>
      <c r="B9" s="4" t="s">
        <v>10</v>
      </c>
      <c r="C9" s="10" t="s">
        <v>26</v>
      </c>
      <c r="D9" s="4"/>
      <c r="E9" s="4" t="s">
        <v>6</v>
      </c>
      <c r="F9" s="4" t="s">
        <v>7</v>
      </c>
      <c r="G9" s="35">
        <v>1.61</v>
      </c>
      <c r="H9" s="3"/>
      <c r="I9" s="32">
        <f>0.5*0.315*0.325</f>
        <v>5.1187500000000004E-2</v>
      </c>
      <c r="J9" s="25">
        <v>2</v>
      </c>
      <c r="K9" s="26">
        <f t="shared" si="0"/>
        <v>0.10237500000000001</v>
      </c>
      <c r="L9" s="23">
        <f>0.36*2</f>
        <v>0.72</v>
      </c>
    </row>
    <row r="10" spans="1:12" ht="119.25" customHeight="1" x14ac:dyDescent="0.25">
      <c r="A10" s="2">
        <v>7</v>
      </c>
      <c r="B10" s="4" t="s">
        <v>12</v>
      </c>
      <c r="C10" s="10" t="s">
        <v>26</v>
      </c>
      <c r="D10" s="4"/>
      <c r="E10" s="4" t="s">
        <v>6</v>
      </c>
      <c r="F10" s="4" t="s">
        <v>7</v>
      </c>
      <c r="G10" s="35">
        <v>1.61</v>
      </c>
      <c r="H10" s="3"/>
      <c r="I10" s="32">
        <f t="shared" ref="I10:I13" si="1">0.5*0.315*0.325</f>
        <v>5.1187500000000004E-2</v>
      </c>
      <c r="J10" s="25">
        <v>2</v>
      </c>
      <c r="K10" s="26">
        <f t="shared" si="0"/>
        <v>0.10237500000000001</v>
      </c>
      <c r="L10" s="23">
        <f t="shared" ref="L10:L13" si="2">0.36*2</f>
        <v>0.72</v>
      </c>
    </row>
    <row r="11" spans="1:12" ht="119.25" customHeight="1" x14ac:dyDescent="0.25">
      <c r="A11" s="2">
        <v>8</v>
      </c>
      <c r="B11" s="4" t="s">
        <v>13</v>
      </c>
      <c r="C11" s="10" t="s">
        <v>26</v>
      </c>
      <c r="D11" s="4"/>
      <c r="E11" s="4" t="s">
        <v>6</v>
      </c>
      <c r="F11" s="4" t="s">
        <v>7</v>
      </c>
      <c r="G11" s="35">
        <v>1.61</v>
      </c>
      <c r="H11" s="3"/>
      <c r="I11" s="32">
        <f t="shared" si="1"/>
        <v>5.1187500000000004E-2</v>
      </c>
      <c r="J11" s="25">
        <v>2</v>
      </c>
      <c r="K11" s="26">
        <f t="shared" si="0"/>
        <v>0.10237500000000001</v>
      </c>
      <c r="L11" s="23">
        <f t="shared" si="2"/>
        <v>0.72</v>
      </c>
    </row>
    <row r="12" spans="1:12" ht="119.25" customHeight="1" x14ac:dyDescent="0.25">
      <c r="A12" s="2">
        <v>9</v>
      </c>
      <c r="B12" s="4" t="s">
        <v>14</v>
      </c>
      <c r="C12" s="9" t="s">
        <v>26</v>
      </c>
      <c r="D12" s="4"/>
      <c r="E12" s="4" t="s">
        <v>6</v>
      </c>
      <c r="F12" s="4" t="s">
        <v>7</v>
      </c>
      <c r="G12" s="35">
        <v>1.61</v>
      </c>
      <c r="H12" s="3"/>
      <c r="I12" s="32">
        <f t="shared" si="1"/>
        <v>5.1187500000000004E-2</v>
      </c>
      <c r="J12" s="25">
        <v>2</v>
      </c>
      <c r="K12" s="26">
        <f t="shared" si="0"/>
        <v>0.10237500000000001</v>
      </c>
      <c r="L12" s="23">
        <f t="shared" si="2"/>
        <v>0.72</v>
      </c>
    </row>
    <row r="13" spans="1:12" ht="119.25" customHeight="1" x14ac:dyDescent="0.25">
      <c r="A13" s="2">
        <v>10</v>
      </c>
      <c r="B13" s="4" t="s">
        <v>15</v>
      </c>
      <c r="C13" s="9" t="str">
        <f>C12</f>
        <v>18g x 20 packs x 12 trays</v>
      </c>
      <c r="D13" s="4"/>
      <c r="E13" s="4" t="s">
        <v>6</v>
      </c>
      <c r="F13" s="4" t="s">
        <v>7</v>
      </c>
      <c r="G13" s="35">
        <v>1.61</v>
      </c>
      <c r="H13" s="3"/>
      <c r="I13" s="32">
        <f t="shared" si="1"/>
        <v>5.1187500000000004E-2</v>
      </c>
      <c r="J13" s="25">
        <v>2</v>
      </c>
      <c r="K13" s="26">
        <f t="shared" si="0"/>
        <v>0.10237500000000001</v>
      </c>
      <c r="L13" s="23">
        <f t="shared" si="2"/>
        <v>0.72</v>
      </c>
    </row>
    <row r="14" spans="1:12" ht="119.25" customHeight="1" x14ac:dyDescent="0.25">
      <c r="A14" s="2">
        <v>11</v>
      </c>
      <c r="B14" s="4" t="s">
        <v>16</v>
      </c>
      <c r="C14" s="9" t="s">
        <v>27</v>
      </c>
      <c r="D14" s="4"/>
      <c r="E14" s="4" t="s">
        <v>6</v>
      </c>
      <c r="F14" s="4" t="s">
        <v>7</v>
      </c>
      <c r="G14" s="35">
        <v>0.71</v>
      </c>
      <c r="H14" s="3"/>
      <c r="I14" s="32">
        <f>0.44*0.3*0.405</f>
        <v>5.3460000000000008E-2</v>
      </c>
      <c r="J14" s="25">
        <v>3</v>
      </c>
      <c r="K14" s="26">
        <f t="shared" si="0"/>
        <v>0.16038000000000002</v>
      </c>
      <c r="L14" s="23">
        <f>0.216*3</f>
        <v>0.64800000000000002</v>
      </c>
    </row>
    <row r="15" spans="1:12" ht="119.25" customHeight="1" x14ac:dyDescent="0.25">
      <c r="A15" s="2">
        <v>12</v>
      </c>
      <c r="B15" s="4" t="s">
        <v>17</v>
      </c>
      <c r="C15" s="9" t="str">
        <f>C14</f>
        <v>18g x 12 packs x 20 bags</v>
      </c>
      <c r="D15" s="4"/>
      <c r="E15" s="4" t="s">
        <v>6</v>
      </c>
      <c r="F15" s="4" t="s">
        <v>7</v>
      </c>
      <c r="G15" s="35">
        <v>0.71</v>
      </c>
      <c r="H15" s="3"/>
      <c r="I15" s="32">
        <f>I14</f>
        <v>5.3460000000000008E-2</v>
      </c>
      <c r="J15" s="25">
        <v>3</v>
      </c>
      <c r="K15" s="26">
        <f t="shared" si="0"/>
        <v>0.16038000000000002</v>
      </c>
      <c r="L15" s="23">
        <f t="shared" ref="L15:L16" si="3">0.216*3</f>
        <v>0.64800000000000002</v>
      </c>
    </row>
    <row r="16" spans="1:12" ht="119.25" customHeight="1" x14ac:dyDescent="0.25">
      <c r="A16" s="2">
        <v>13</v>
      </c>
      <c r="B16" s="4" t="s">
        <v>12</v>
      </c>
      <c r="C16" s="9" t="str">
        <f>C15</f>
        <v>18g x 12 packs x 20 bags</v>
      </c>
      <c r="D16" s="4"/>
      <c r="E16" s="4" t="s">
        <v>6</v>
      </c>
      <c r="F16" s="4" t="s">
        <v>7</v>
      </c>
      <c r="G16" s="35">
        <v>0.71</v>
      </c>
      <c r="H16" s="3"/>
      <c r="I16" s="32">
        <f>I15</f>
        <v>5.3460000000000008E-2</v>
      </c>
      <c r="J16" s="25">
        <v>3</v>
      </c>
      <c r="K16" s="26">
        <f t="shared" si="0"/>
        <v>0.16038000000000002</v>
      </c>
      <c r="L16" s="23">
        <f t="shared" si="3"/>
        <v>0.64800000000000002</v>
      </c>
    </row>
    <row r="17" spans="1:12" ht="119.25" customHeight="1" x14ac:dyDescent="0.25">
      <c r="A17" s="2">
        <v>14</v>
      </c>
      <c r="B17" s="4" t="s">
        <v>17</v>
      </c>
      <c r="C17" s="9" t="s">
        <v>57</v>
      </c>
      <c r="D17" s="9"/>
      <c r="E17" s="4" t="s">
        <v>6</v>
      </c>
      <c r="F17" s="4" t="s">
        <v>7</v>
      </c>
      <c r="G17" s="35">
        <v>0.36</v>
      </c>
      <c r="H17" s="3"/>
      <c r="I17" s="32"/>
      <c r="J17" s="25">
        <v>24</v>
      </c>
      <c r="K17" s="26"/>
      <c r="L17" s="23">
        <f>0.06*24</f>
        <v>1.44</v>
      </c>
    </row>
    <row r="18" spans="1:12" ht="119.25" customHeight="1" x14ac:dyDescent="0.25">
      <c r="A18" s="2">
        <v>15</v>
      </c>
      <c r="B18" s="8" t="s">
        <v>18</v>
      </c>
      <c r="C18" s="9" t="s">
        <v>21</v>
      </c>
      <c r="D18" s="4"/>
      <c r="E18" s="4" t="s">
        <v>6</v>
      </c>
      <c r="F18" s="4" t="s">
        <v>7</v>
      </c>
      <c r="G18" s="35">
        <v>1.32</v>
      </c>
      <c r="H18" s="3"/>
      <c r="I18" s="30">
        <v>4.5420000000000002E-2</v>
      </c>
      <c r="J18" s="25">
        <v>5</v>
      </c>
      <c r="K18" s="26">
        <f t="shared" si="0"/>
        <v>0.22710000000000002</v>
      </c>
      <c r="L18" s="23">
        <f>0.25*5</f>
        <v>1.25</v>
      </c>
    </row>
    <row r="19" spans="1:12" ht="119.25" customHeight="1" x14ac:dyDescent="0.25">
      <c r="A19" s="2">
        <v>16</v>
      </c>
      <c r="B19" s="8" t="s">
        <v>19</v>
      </c>
      <c r="C19" s="9" t="s">
        <v>22</v>
      </c>
      <c r="D19" s="4"/>
      <c r="E19" s="4" t="s">
        <v>6</v>
      </c>
      <c r="F19" s="4" t="s">
        <v>7</v>
      </c>
      <c r="G19" s="35">
        <v>0.52</v>
      </c>
      <c r="H19" s="3"/>
      <c r="I19" s="30">
        <v>5.2446239999999998E-2</v>
      </c>
      <c r="J19" s="25">
        <v>5</v>
      </c>
      <c r="K19" s="26">
        <f t="shared" si="0"/>
        <v>0.2622312</v>
      </c>
      <c r="L19" s="23">
        <f>5*0.1</f>
        <v>0.5</v>
      </c>
    </row>
    <row r="20" spans="1:12" ht="119.25" customHeight="1" x14ac:dyDescent="0.25">
      <c r="A20" s="2">
        <v>17</v>
      </c>
      <c r="B20" s="8" t="s">
        <v>20</v>
      </c>
      <c r="C20" s="9" t="s">
        <v>23</v>
      </c>
      <c r="D20" s="4"/>
      <c r="E20" s="4" t="s">
        <v>6</v>
      </c>
      <c r="F20" s="4" t="s">
        <v>7</v>
      </c>
      <c r="G20" s="35">
        <v>4.2</v>
      </c>
      <c r="H20" s="3"/>
      <c r="I20" s="30">
        <v>3.7620000000000001E-2</v>
      </c>
      <c r="J20" s="25">
        <v>2</v>
      </c>
      <c r="K20" s="26">
        <f t="shared" si="0"/>
        <v>7.5240000000000001E-2</v>
      </c>
      <c r="L20" s="23">
        <f>0.368*2</f>
        <v>0.73599999999999999</v>
      </c>
    </row>
    <row r="21" spans="1:12" ht="119.25" customHeight="1" x14ac:dyDescent="0.25">
      <c r="A21" s="2">
        <v>18</v>
      </c>
      <c r="B21" s="14" t="s">
        <v>32</v>
      </c>
      <c r="C21" s="9" t="s">
        <v>34</v>
      </c>
      <c r="D21" s="4"/>
      <c r="E21" s="4" t="s">
        <v>6</v>
      </c>
      <c r="F21" s="4" t="s">
        <v>7</v>
      </c>
      <c r="G21" s="35">
        <v>2.96</v>
      </c>
      <c r="H21" s="3"/>
      <c r="I21" s="30">
        <v>5.3707500000000005E-2</v>
      </c>
      <c r="J21" s="25">
        <v>2</v>
      </c>
      <c r="K21" s="26">
        <f t="shared" si="0"/>
        <v>0.10741500000000001</v>
      </c>
      <c r="L21" s="23">
        <f>0.333*2</f>
        <v>0.66600000000000004</v>
      </c>
    </row>
    <row r="22" spans="1:12" ht="119.25" customHeight="1" x14ac:dyDescent="0.25">
      <c r="A22" s="2">
        <v>19</v>
      </c>
      <c r="B22" s="14" t="s">
        <v>33</v>
      </c>
      <c r="C22" s="9" t="s">
        <v>34</v>
      </c>
      <c r="D22" s="4"/>
      <c r="E22" s="4" t="s">
        <v>6</v>
      </c>
      <c r="F22" s="4" t="s">
        <v>7</v>
      </c>
      <c r="G22" s="35">
        <v>2.96</v>
      </c>
      <c r="H22" s="3"/>
      <c r="I22" s="30">
        <v>5.3707500000000005E-2</v>
      </c>
      <c r="J22" s="25">
        <v>2</v>
      </c>
      <c r="K22" s="26">
        <f t="shared" si="0"/>
        <v>0.10741500000000001</v>
      </c>
      <c r="L22" s="23">
        <f>0.333*2</f>
        <v>0.66600000000000004</v>
      </c>
    </row>
    <row r="23" spans="1:12" ht="119.25" customHeight="1" x14ac:dyDescent="0.25">
      <c r="A23" s="2">
        <v>20</v>
      </c>
      <c r="B23" s="14" t="s">
        <v>33</v>
      </c>
      <c r="C23" s="9" t="s">
        <v>34</v>
      </c>
      <c r="D23" s="4"/>
      <c r="E23" s="4" t="s">
        <v>6</v>
      </c>
      <c r="F23" s="4" t="s">
        <v>7</v>
      </c>
      <c r="G23" s="35">
        <v>2.96</v>
      </c>
      <c r="H23" s="3"/>
      <c r="I23" s="30">
        <v>5.3707500000000005E-2</v>
      </c>
      <c r="J23" s="25">
        <v>2</v>
      </c>
      <c r="K23" s="26">
        <f t="shared" si="0"/>
        <v>0.10741500000000001</v>
      </c>
      <c r="L23" s="23">
        <f>0.333*2</f>
        <v>0.66600000000000004</v>
      </c>
    </row>
    <row r="24" spans="1:12" ht="119.25" customHeight="1" x14ac:dyDescent="0.25">
      <c r="A24" s="2">
        <v>21</v>
      </c>
      <c r="B24" s="8" t="s">
        <v>35</v>
      </c>
      <c r="C24" s="16" t="s">
        <v>38</v>
      </c>
      <c r="D24" s="4"/>
      <c r="E24" s="4" t="s">
        <v>6</v>
      </c>
      <c r="F24" s="4" t="s">
        <v>7</v>
      </c>
      <c r="G24" s="35">
        <v>1.39</v>
      </c>
      <c r="H24" s="3"/>
      <c r="I24" s="33">
        <f>0.43*0.325*0.2</f>
        <v>2.7950000000000003E-2</v>
      </c>
      <c r="J24" s="25">
        <v>2</v>
      </c>
      <c r="K24" s="26">
        <f t="shared" si="0"/>
        <v>5.5900000000000005E-2</v>
      </c>
      <c r="L24" s="23">
        <f>6*0.208</f>
        <v>1.248</v>
      </c>
    </row>
    <row r="25" spans="1:12" ht="119.25" customHeight="1" x14ac:dyDescent="0.25">
      <c r="A25" s="2">
        <v>22</v>
      </c>
      <c r="B25" s="15" t="s">
        <v>36</v>
      </c>
      <c r="C25" s="17" t="s">
        <v>39</v>
      </c>
      <c r="D25" s="4"/>
      <c r="E25" s="4" t="s">
        <v>6</v>
      </c>
      <c r="F25" s="4" t="s">
        <v>7</v>
      </c>
      <c r="G25" s="36">
        <v>1.03887</v>
      </c>
      <c r="H25" s="3"/>
      <c r="I25" s="34">
        <f>0.335*0.255*0.38</f>
        <v>3.2461499999999997E-2</v>
      </c>
      <c r="J25" s="25">
        <v>2</v>
      </c>
      <c r="K25" s="26">
        <f t="shared" si="0"/>
        <v>6.4922999999999995E-2</v>
      </c>
      <c r="L25" s="23">
        <f>0.216*2</f>
        <v>0.432</v>
      </c>
    </row>
    <row r="26" spans="1:12" ht="119.25" customHeight="1" x14ac:dyDescent="0.25">
      <c r="A26" s="2">
        <v>23</v>
      </c>
      <c r="B26" s="15" t="s">
        <v>37</v>
      </c>
      <c r="C26" s="17" t="s">
        <v>39</v>
      </c>
      <c r="D26" s="4"/>
      <c r="E26" s="4" t="s">
        <v>6</v>
      </c>
      <c r="F26" s="4" t="s">
        <v>7</v>
      </c>
      <c r="G26" s="36">
        <v>1.1727450000000001</v>
      </c>
      <c r="H26" s="3"/>
      <c r="I26" s="34">
        <f t="shared" ref="I26" si="4">0.335*0.255*0.38</f>
        <v>3.2461499999999997E-2</v>
      </c>
      <c r="J26" s="25">
        <v>2</v>
      </c>
      <c r="K26" s="26">
        <f t="shared" si="0"/>
        <v>6.4922999999999995E-2</v>
      </c>
      <c r="L26" s="23">
        <f>0.216*2</f>
        <v>0.432</v>
      </c>
    </row>
    <row r="27" spans="1:12" ht="119.25" customHeight="1" x14ac:dyDescent="0.25">
      <c r="A27" s="2">
        <v>24</v>
      </c>
      <c r="B27" s="8" t="s">
        <v>44</v>
      </c>
      <c r="C27" s="9" t="s">
        <v>48</v>
      </c>
      <c r="D27" s="4"/>
      <c r="E27" s="4" t="s">
        <v>6</v>
      </c>
      <c r="F27" s="4" t="s">
        <v>7</v>
      </c>
      <c r="G27" s="35">
        <v>0.25</v>
      </c>
      <c r="H27" s="3"/>
      <c r="I27" s="32">
        <f t="shared" ref="I27:I31" si="5">0.57*0.26*0.175</f>
        <v>2.5935E-2</v>
      </c>
      <c r="J27" s="25">
        <v>5</v>
      </c>
      <c r="K27" s="26">
        <f t="shared" si="0"/>
        <v>0.12967499999999998</v>
      </c>
      <c r="L27" s="23">
        <f>0.04*5</f>
        <v>0.2</v>
      </c>
    </row>
    <row r="28" spans="1:12" ht="119.25" customHeight="1" x14ac:dyDescent="0.25">
      <c r="A28" s="2">
        <v>25</v>
      </c>
      <c r="B28" s="8" t="s">
        <v>45</v>
      </c>
      <c r="C28" s="9" t="s">
        <v>48</v>
      </c>
      <c r="D28" s="4"/>
      <c r="E28" s="4" t="s">
        <v>6</v>
      </c>
      <c r="F28" s="4" t="s">
        <v>7</v>
      </c>
      <c r="G28" s="35">
        <v>0.25</v>
      </c>
      <c r="H28" s="3"/>
      <c r="I28" s="32">
        <f t="shared" si="5"/>
        <v>2.5935E-2</v>
      </c>
      <c r="J28" s="25">
        <v>5</v>
      </c>
      <c r="K28" s="26">
        <f t="shared" si="0"/>
        <v>0.12967499999999998</v>
      </c>
      <c r="L28" s="23">
        <f>0.04*5</f>
        <v>0.2</v>
      </c>
    </row>
    <row r="29" spans="1:12" ht="119.25" customHeight="1" x14ac:dyDescent="0.25">
      <c r="A29" s="2">
        <v>26</v>
      </c>
      <c r="B29" s="8" t="s">
        <v>46</v>
      </c>
      <c r="C29" s="9" t="s">
        <v>48</v>
      </c>
      <c r="D29" s="4"/>
      <c r="E29" s="4" t="s">
        <v>6</v>
      </c>
      <c r="F29" s="4" t="s">
        <v>7</v>
      </c>
      <c r="G29" s="35">
        <v>0.25</v>
      </c>
      <c r="H29" s="3"/>
      <c r="I29" s="32">
        <f t="shared" si="5"/>
        <v>2.5935E-2</v>
      </c>
      <c r="J29" s="25">
        <v>5</v>
      </c>
      <c r="K29" s="26">
        <f t="shared" si="0"/>
        <v>0.12967499999999998</v>
      </c>
      <c r="L29" s="23">
        <f>0.04*5</f>
        <v>0.2</v>
      </c>
    </row>
    <row r="30" spans="1:12" ht="119.25" customHeight="1" x14ac:dyDescent="0.25">
      <c r="A30" s="2">
        <v>27</v>
      </c>
      <c r="B30" s="8" t="s">
        <v>60</v>
      </c>
      <c r="C30" s="9" t="s">
        <v>48</v>
      </c>
      <c r="D30" s="4"/>
      <c r="E30" s="4" t="s">
        <v>6</v>
      </c>
      <c r="F30" s="4" t="s">
        <v>7</v>
      </c>
      <c r="G30" s="35">
        <v>0.25</v>
      </c>
      <c r="H30" s="3"/>
      <c r="I30" s="32">
        <f t="shared" si="5"/>
        <v>2.5935E-2</v>
      </c>
      <c r="J30" s="25">
        <v>5</v>
      </c>
      <c r="K30" s="26">
        <f t="shared" si="0"/>
        <v>0.12967499999999998</v>
      </c>
      <c r="L30" s="23">
        <f>0.04*5</f>
        <v>0.2</v>
      </c>
    </row>
    <row r="31" spans="1:12" ht="119.25" customHeight="1" x14ac:dyDescent="0.25">
      <c r="A31" s="2">
        <v>28</v>
      </c>
      <c r="B31" s="8" t="s">
        <v>47</v>
      </c>
      <c r="C31" s="9" t="s">
        <v>48</v>
      </c>
      <c r="D31" s="4"/>
      <c r="E31" s="4" t="s">
        <v>6</v>
      </c>
      <c r="F31" s="4" t="s">
        <v>7</v>
      </c>
      <c r="G31" s="35">
        <v>0.25</v>
      </c>
      <c r="H31" s="3"/>
      <c r="I31" s="32">
        <f t="shared" si="5"/>
        <v>2.5935E-2</v>
      </c>
      <c r="J31" s="25">
        <v>5</v>
      </c>
      <c r="K31" s="26">
        <f t="shared" si="0"/>
        <v>0.12967499999999998</v>
      </c>
      <c r="L31" s="23">
        <f>0.04*5</f>
        <v>0.2</v>
      </c>
    </row>
    <row r="32" spans="1:12" ht="119.25" customHeight="1" x14ac:dyDescent="0.25">
      <c r="A32" s="2">
        <v>29</v>
      </c>
      <c r="B32" s="8" t="s">
        <v>59</v>
      </c>
      <c r="C32" s="9" t="s">
        <v>48</v>
      </c>
      <c r="D32" s="4"/>
      <c r="E32" s="4" t="s">
        <v>6</v>
      </c>
      <c r="F32" s="4" t="s">
        <v>7</v>
      </c>
      <c r="G32" s="35">
        <v>0.25</v>
      </c>
      <c r="H32" s="3"/>
      <c r="I32" s="32"/>
      <c r="J32" s="25"/>
      <c r="K32" s="26"/>
      <c r="L32" s="23"/>
    </row>
    <row r="33" spans="1:13" ht="66.75" customHeight="1" x14ac:dyDescent="0.25">
      <c r="A33" s="2">
        <v>30</v>
      </c>
      <c r="B33" s="28" t="s">
        <v>43</v>
      </c>
      <c r="C33" s="18" t="s">
        <v>40</v>
      </c>
      <c r="D33" s="41"/>
      <c r="E33" s="4" t="s">
        <v>6</v>
      </c>
      <c r="F33" s="4" t="s">
        <v>7</v>
      </c>
      <c r="G33" s="37">
        <v>3.6092700000000004</v>
      </c>
      <c r="H33" s="3"/>
      <c r="I33" s="30">
        <v>6.1380000000000004E-2</v>
      </c>
      <c r="J33" s="25">
        <v>1</v>
      </c>
      <c r="K33" s="26">
        <f t="shared" si="0"/>
        <v>6.1380000000000004E-2</v>
      </c>
      <c r="L33" s="23">
        <f>0.681*1</f>
        <v>0.68100000000000005</v>
      </c>
    </row>
    <row r="34" spans="1:13" ht="66.75" customHeight="1" x14ac:dyDescent="0.25">
      <c r="A34" s="2">
        <v>31</v>
      </c>
      <c r="B34" s="28" t="s">
        <v>43</v>
      </c>
      <c r="C34" s="11" t="s">
        <v>41</v>
      </c>
      <c r="D34" s="42"/>
      <c r="E34" s="4" t="s">
        <v>6</v>
      </c>
      <c r="F34" s="4" t="s">
        <v>7</v>
      </c>
      <c r="G34" s="37">
        <v>2.4740100000000003</v>
      </c>
      <c r="H34" s="3"/>
      <c r="I34" s="30">
        <v>4.6747125000000007E-2</v>
      </c>
      <c r="J34" s="25">
        <v>1</v>
      </c>
      <c r="K34" s="26">
        <f t="shared" si="0"/>
        <v>4.6747125000000007E-2</v>
      </c>
      <c r="L34" s="23">
        <f>0.454</f>
        <v>0.45400000000000001</v>
      </c>
    </row>
    <row r="35" spans="1:13" ht="66.75" customHeight="1" x14ac:dyDescent="0.25">
      <c r="A35" s="2">
        <v>32</v>
      </c>
      <c r="B35" s="28" t="s">
        <v>43</v>
      </c>
      <c r="C35" s="9" t="s">
        <v>42</v>
      </c>
      <c r="D35" s="43"/>
      <c r="E35" s="4" t="s">
        <v>6</v>
      </c>
      <c r="F35" s="4" t="s">
        <v>7</v>
      </c>
      <c r="G35" s="37">
        <v>0.883575</v>
      </c>
      <c r="H35" s="3"/>
      <c r="I35" s="30">
        <v>3.1899999999999998E-2</v>
      </c>
      <c r="J35" s="25">
        <v>3</v>
      </c>
      <c r="K35" s="26">
        <f t="shared" si="0"/>
        <v>9.5699999999999993E-2</v>
      </c>
      <c r="L35" s="23">
        <f>0.162*3</f>
        <v>0.48599999999999999</v>
      </c>
    </row>
    <row r="36" spans="1:13" ht="119.25" customHeight="1" x14ac:dyDescent="0.25">
      <c r="A36" s="2">
        <v>33</v>
      </c>
      <c r="B36" s="19" t="s">
        <v>49</v>
      </c>
      <c r="C36" s="20" t="s">
        <v>52</v>
      </c>
      <c r="D36" s="4"/>
      <c r="E36" s="4" t="s">
        <v>6</v>
      </c>
      <c r="F36" s="4" t="s">
        <v>7</v>
      </c>
      <c r="G36" s="36">
        <v>0.9</v>
      </c>
      <c r="H36" s="3"/>
      <c r="I36" s="30">
        <v>5.2304383999999995E-2</v>
      </c>
      <c r="J36" s="25">
        <v>3</v>
      </c>
      <c r="K36" s="26">
        <f t="shared" si="0"/>
        <v>0.156913152</v>
      </c>
      <c r="L36" s="23">
        <f>0.15*3</f>
        <v>0.44999999999999996</v>
      </c>
    </row>
    <row r="37" spans="1:13" ht="119.25" customHeight="1" x14ac:dyDescent="0.25">
      <c r="A37" s="2">
        <v>34</v>
      </c>
      <c r="B37" s="19" t="s">
        <v>50</v>
      </c>
      <c r="C37" s="20" t="s">
        <v>52</v>
      </c>
      <c r="D37" s="4"/>
      <c r="E37" s="4" t="s">
        <v>6</v>
      </c>
      <c r="F37" s="4" t="s">
        <v>7</v>
      </c>
      <c r="G37" s="36">
        <v>0.9</v>
      </c>
      <c r="H37" s="3"/>
      <c r="I37" s="30">
        <v>5.2304383999999995E-2</v>
      </c>
      <c r="J37" s="25">
        <v>3</v>
      </c>
      <c r="K37" s="26">
        <f t="shared" si="0"/>
        <v>0.156913152</v>
      </c>
      <c r="L37" s="23">
        <f t="shared" ref="L37:L38" si="6">0.15*3</f>
        <v>0.44999999999999996</v>
      </c>
    </row>
    <row r="38" spans="1:13" ht="115.5" customHeight="1" x14ac:dyDescent="0.25">
      <c r="A38" s="2">
        <v>35</v>
      </c>
      <c r="B38" s="19" t="s">
        <v>51</v>
      </c>
      <c r="C38" s="20" t="s">
        <v>52</v>
      </c>
      <c r="D38" s="6"/>
      <c r="E38" s="4" t="s">
        <v>6</v>
      </c>
      <c r="F38" s="4" t="s">
        <v>7</v>
      </c>
      <c r="G38" s="36">
        <v>0.9</v>
      </c>
      <c r="H38" s="3"/>
      <c r="I38" s="30">
        <v>5.2304383999999995E-2</v>
      </c>
      <c r="J38" s="25">
        <v>3</v>
      </c>
      <c r="K38" s="26">
        <f t="shared" si="0"/>
        <v>0.156913152</v>
      </c>
      <c r="L38" s="23">
        <f t="shared" si="6"/>
        <v>0.44999999999999996</v>
      </c>
    </row>
    <row r="39" spans="1:13" ht="108" customHeight="1" x14ac:dyDescent="0.25">
      <c r="A39" s="2">
        <v>36</v>
      </c>
      <c r="B39" s="19" t="s">
        <v>61</v>
      </c>
      <c r="C39" s="20" t="s">
        <v>62</v>
      </c>
      <c r="D39" s="39"/>
      <c r="E39" s="4" t="s">
        <v>6</v>
      </c>
      <c r="F39" s="4" t="s">
        <v>7</v>
      </c>
      <c r="G39" s="36">
        <v>0.9</v>
      </c>
      <c r="H39" s="39"/>
      <c r="I39" s="30">
        <f>470*410*252/1000000000</f>
        <v>4.8560399999999997E-2</v>
      </c>
      <c r="K39" s="24">
        <f>SUM(K4:K38)</f>
        <v>4.0218021309999994</v>
      </c>
      <c r="L39" s="21">
        <f>SUM(L4:L38)</f>
        <v>20.187999999999995</v>
      </c>
      <c r="M39" s="24"/>
    </row>
  </sheetData>
  <mergeCells count="3">
    <mergeCell ref="A1:H1"/>
    <mergeCell ref="D33:D35"/>
    <mergeCell ref="A2:F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2021-08-04T09:52:34Z</cp:lastPrinted>
  <dcterms:created xsi:type="dcterms:W3CDTF">2021-03-11T09:03:31Z</dcterms:created>
  <dcterms:modified xsi:type="dcterms:W3CDTF">2021-08-04T09:52:40Z</dcterms:modified>
</cp:coreProperties>
</file>